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firstSheet="4" activeTab="4"/>
  </bookViews>
  <sheets>
    <sheet name="分配 方案 (2)" sheetId="1" state="hidden" r:id="rId1"/>
    <sheet name="2023年春季" sheetId="2" state="hidden" r:id="rId2"/>
    <sheet name="2023年春季 (2)" sheetId="3" state="hidden" r:id="rId3"/>
    <sheet name="2023年春季 (3)" sheetId="4" state="hidden" r:id="rId4"/>
    <sheet name="非寄宿生公示" sheetId="9" r:id="rId5"/>
    <sheet name="2023年春季 (5)" sheetId="6" state="hidden" r:id="rId6"/>
  </sheets>
  <externalReferences>
    <externalReference r:id="rId9"/>
  </externalReferences>
  <definedNames>
    <definedName name="_xlnm._FilterDatabase" localSheetId="0" hidden="1">'分配 方案 (2)'!$A$2:$O$75</definedName>
    <definedName name="_xlnm._FilterDatabase" localSheetId="1" hidden="1">'2023年春季'!$A$1:$K$74</definedName>
    <definedName name="_xlnm.Print_Titles" localSheetId="1">'2023年春季'!$1:$3</definedName>
    <definedName name="性别">[1]字典!$A$2:$A$3</definedName>
    <definedName name="_xlnm._FilterDatabase" localSheetId="2" hidden="1">'2023年春季 (2)'!$A$1:$K$55</definedName>
    <definedName name="_xlnm.Print_Titles" localSheetId="2">'2023年春季 (2)'!$1:$3</definedName>
    <definedName name="_xlnm._FilterDatabase" localSheetId="3" hidden="1">'2023年春季 (3)'!$A$1:$L$55</definedName>
    <definedName name="_xlnm.Print_Titles" localSheetId="3">'2023年春季 (3)'!$1:$3</definedName>
    <definedName name="_xlnm._FilterDatabase" localSheetId="5" hidden="1">'2023年春季 (5)'!$A$1:$L$55</definedName>
    <definedName name="_xlnm.Print_Titles" localSheetId="5">'2023年春季 (5)'!$1:$3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<sst xmlns="http://schemas.openxmlformats.org/spreadsheetml/2006/main" count="711" uniqueCount="137">
  <si>
    <t>特克斯县2022年秋季学期城乡义务教育非寄宿生补助分配表</t>
  </si>
  <si>
    <t>序号</t>
  </si>
  <si>
    <t>学校名称</t>
  </si>
  <si>
    <t>性质</t>
  </si>
  <si>
    <t>学生
总人数</t>
  </si>
  <si>
    <t>寄宿生人数</t>
  </si>
  <si>
    <t>寄宿生实际补助人数（农村100%、城镇40%）</t>
  </si>
  <si>
    <t>非寄宿生人数</t>
  </si>
  <si>
    <t>30%拨付非寄宿生人数</t>
  </si>
  <si>
    <t>第一批
七类困难学生人数</t>
  </si>
  <si>
    <t>第二批
七类困难学生人数</t>
  </si>
  <si>
    <t>实际拨付人数(合计)</t>
  </si>
  <si>
    <t>春季非寄宿生拨付标准</t>
  </si>
  <si>
    <t>30%拨付金额</t>
  </si>
  <si>
    <t>实际拨付（七类）</t>
  </si>
  <si>
    <t>全县合计</t>
  </si>
  <si>
    <t>其中：（初中）</t>
  </si>
  <si>
    <t>其中：（小学）</t>
  </si>
  <si>
    <t>特克斯县第一小学</t>
  </si>
  <si>
    <t>小学</t>
  </si>
  <si>
    <t>特克斯县第二小学</t>
  </si>
  <si>
    <t>特克斯县三小</t>
  </si>
  <si>
    <t>特克斯县第五小学</t>
  </si>
  <si>
    <t>特克斯县第六小学</t>
  </si>
  <si>
    <t>实验小学</t>
  </si>
  <si>
    <t>特克斯县第一中学</t>
  </si>
  <si>
    <t>初级中学</t>
  </si>
  <si>
    <t>特克斯县第二中学</t>
  </si>
  <si>
    <t>县直合计</t>
  </si>
  <si>
    <t>特克斯县马场寄宿制小学</t>
  </si>
  <si>
    <t>特克斯马场牧业教学点</t>
  </si>
  <si>
    <t>教学点</t>
  </si>
  <si>
    <t>特克斯县马场牧业哈拉吐木苏克教学点</t>
  </si>
  <si>
    <t>马场合计</t>
  </si>
  <si>
    <t>特克斯县呼吉尔特蒙古乡中心小学</t>
  </si>
  <si>
    <t>特克斯县呼吉尔特蒙古乡呼吉尔特村教学点</t>
  </si>
  <si>
    <t>蒙古乡合计</t>
  </si>
  <si>
    <t>特克斯县阔克苏乡中心小学</t>
  </si>
  <si>
    <t>特克斯县阔克苏乡第三小学教学点</t>
  </si>
  <si>
    <t>阔克苏乡合计</t>
  </si>
  <si>
    <t>特克斯县齐勒乌泽克镇寄宿制初级中学</t>
  </si>
  <si>
    <t>特克斯县齐勒吾泽克镇牧业寄宿制中心小学</t>
  </si>
  <si>
    <t>特克斯县齐勒乌泽克镇阿克奇小学</t>
  </si>
  <si>
    <t>特克斯县齐勒乌泽克镇阿腾套牧业寄宿制小学</t>
  </si>
  <si>
    <t>特克斯县齐勒乌泽克镇巴喀勒克小学</t>
  </si>
  <si>
    <t>特克斯县齐勒乌泽克镇阔布小学</t>
  </si>
  <si>
    <t>特克斯县齐勒乌泽克镇苏阿苏寄宿制小学</t>
  </si>
  <si>
    <t>特克斯县齐勒乌泽克镇托提库勒小学</t>
  </si>
  <si>
    <t>特克斯县齐勒乌泽克镇吾尔塔米斯小学</t>
  </si>
  <si>
    <t>特克斯县齐勒乌泽克镇哈拉苏教学点</t>
  </si>
  <si>
    <t>齐勒乌泽克镇合计</t>
  </si>
  <si>
    <t>特克斯县阔克铁热克乡寄宿制初级中学</t>
  </si>
  <si>
    <t>特克斯县阔克铁热克乡寄宿制中心小学</t>
  </si>
  <si>
    <t>特克斯县阔克铁热克乡霍斯托别寄宿制小学</t>
  </si>
  <si>
    <t>特克斯县阔克铁热克乡玛热勒塔斯小学</t>
  </si>
  <si>
    <t>特克斯县阔克铁热克乡莫因台小学</t>
  </si>
  <si>
    <t>特克斯县阔克铁热克乡萨尔阔布寄宿制小学</t>
  </si>
  <si>
    <t>特克斯县阔克铁热克乡查干萨依教学点</t>
  </si>
  <si>
    <t>阔克铁热克乡合计</t>
  </si>
  <si>
    <t>特克斯县乔拉克铁热克镇寄宿制初级中学</t>
  </si>
  <si>
    <t>特克斯县乔拉克铁热克镇寄宿制小学</t>
  </si>
  <si>
    <t>特克斯县乔拉克铁热克镇阿克塔木小学</t>
  </si>
  <si>
    <t>特克斯县乔拉克铁热克镇阿特恰比斯寄宿制小学</t>
  </si>
  <si>
    <t>特克斯县乔拉克铁热克镇红泉教学点</t>
  </si>
  <si>
    <t>特克斯县乔拉克铁热克镇孟布拉克小学</t>
  </si>
  <si>
    <t>特克斯县乔拉克铁热克镇莫因卓勒教学点</t>
  </si>
  <si>
    <t>特克斯县乔拉克铁热克镇乔拉克铁热克教学点</t>
  </si>
  <si>
    <t>特克斯县乔拉克铁热克镇萨尔阔布小学</t>
  </si>
  <si>
    <t>特克斯县乔拉克铁热克镇套乔拉克铁热克牧校</t>
  </si>
  <si>
    <t>一贯制</t>
  </si>
  <si>
    <t>特克斯县乔拉克铁热克镇克孜勒阔拉教学点</t>
  </si>
  <si>
    <t>乔拉克铁热克镇合计</t>
  </si>
  <si>
    <t>特克斯县喀拉达拉镇寄宿制初级中学</t>
  </si>
  <si>
    <t>特克斯县喀拉达拉镇寄宿制小学</t>
  </si>
  <si>
    <t>特克斯县喀拉达拉镇布里坎教学点</t>
  </si>
  <si>
    <t>特克斯县喀拉达拉镇加尔阔拉小学</t>
  </si>
  <si>
    <t>特克斯县喀拉达拉镇加郎教学点</t>
  </si>
  <si>
    <t>特克斯县喀拉达拉镇库木吐别克教学点</t>
  </si>
  <si>
    <t>特克斯县喀拉达拉镇翁库尔塔斯小学</t>
  </si>
  <si>
    <t>特克斯县喀拉达拉镇喀布萨郎牧业寄宿制学校</t>
  </si>
  <si>
    <t>特克斯县喀拉达拉镇喀拉尕什特教点</t>
  </si>
  <si>
    <t>特克斯县喀拉达拉镇金太阳寄宿制教学点</t>
  </si>
  <si>
    <t>喀拉达拉镇合计</t>
  </si>
  <si>
    <t>特克斯县喀拉托海镇寄宿制初级中学</t>
  </si>
  <si>
    <t>特克斯县喀拉托海镇寄宿制中心小学</t>
  </si>
  <si>
    <t>特克斯县喀拉托海镇库木托别小学</t>
  </si>
  <si>
    <t>特克斯县喀拉托海镇铁热克提小学（撤）</t>
  </si>
  <si>
    <t>特克斯县喀拉托海镇阿克卓勒小学</t>
  </si>
  <si>
    <t>特克斯县喀拉托海镇也什克力克教学点</t>
  </si>
  <si>
    <t>喀拉托海镇合计</t>
  </si>
  <si>
    <t>特克斯县2023年春季学期城乡义务教育非寄宿生补助分配表</t>
  </si>
  <si>
    <t>非寄宿生拨付标准</t>
  </si>
  <si>
    <t>拨付资金</t>
  </si>
  <si>
    <t>备注</t>
  </si>
  <si>
    <t>台账</t>
  </si>
  <si>
    <t>撤了</t>
  </si>
  <si>
    <t>特克斯县2024年春季城乡义务教育补助经费自治区直达资金非寄宿生补助（公示）</t>
  </si>
  <si>
    <t>2024年春季分配</t>
  </si>
  <si>
    <t xml:space="preserve"> 
 非寄宿生
 拨付标准</t>
  </si>
  <si>
    <t>拨付
资金</t>
  </si>
  <si>
    <t>特克斯县第三小学</t>
  </si>
  <si>
    <t>特克斯县江宁实验小学</t>
  </si>
  <si>
    <t>科克苏镇寄宿制中心小学(马场）</t>
  </si>
  <si>
    <t>呼吉尔特蒙古族乡中心小学</t>
  </si>
  <si>
    <t>呼吉尔特蒙古族乡合计</t>
  </si>
  <si>
    <t>科克苏镇科克苏小学（阔克苏）</t>
  </si>
  <si>
    <t>齐勒乌泽克镇寄宿制初级中学</t>
  </si>
  <si>
    <t>齐勒乌泽克镇中心小学</t>
  </si>
  <si>
    <t>齐勒乌泽克镇阿克奇小学</t>
  </si>
  <si>
    <t>齐勒乌泽克镇阿腾套教学点</t>
  </si>
  <si>
    <t>齐勒乌泽克镇巴喀勒克教学点</t>
  </si>
  <si>
    <t>齐勒乌泽克镇阔布小学</t>
  </si>
  <si>
    <t>齐勒乌泽克镇苏阿苏牧业小学</t>
  </si>
  <si>
    <t>齐勒乌泽克镇托尔特库勒小学</t>
  </si>
  <si>
    <t>齐勒乌泽克镇吾尔塔米斯教学点</t>
  </si>
  <si>
    <t>阔克铁热克柯尔克孜族乡寄宿制初级中学</t>
  </si>
  <si>
    <t>阔克铁热克柯尔克孜族乡寄宿制中心小学</t>
  </si>
  <si>
    <t>阔克铁热克柯尔克孜族乡霍斯托别小学</t>
  </si>
  <si>
    <t>阔克铁热克柯尔克孜族乡莫因台教学点</t>
  </si>
  <si>
    <t>阔克铁热克柯尔克孜族乡萨尔阔布小学</t>
  </si>
  <si>
    <t>阔克铁热克柯尔克孜族乡查干萨依教学点</t>
  </si>
  <si>
    <t>乔拉克铁热克镇寄宿制初级中学</t>
  </si>
  <si>
    <t>乔拉克铁热克镇寄宿制小学</t>
  </si>
  <si>
    <t>乔拉克铁热克镇阿特恰比斯寄宿制小学</t>
  </si>
  <si>
    <t>乔拉克铁热克镇红泉教学点</t>
  </si>
  <si>
    <t>乔拉克铁热克镇孟布拉克小学</t>
  </si>
  <si>
    <t>乔拉克铁热克镇萨尔阔布小学</t>
  </si>
  <si>
    <t>乔拉克铁热克镇套乔拉克铁热克牧业寄宿制小学</t>
  </si>
  <si>
    <t>乔拉克铁热克镇克孜勒阔拉教学点</t>
  </si>
  <si>
    <t>喀拉达拉镇寄宿制初级中学</t>
  </si>
  <si>
    <t>喀拉达拉镇寄宿制小学</t>
  </si>
  <si>
    <t>喀拉达拉镇布里坎教学点</t>
  </si>
  <si>
    <t>喀拉达拉镇加尔阔拉小学</t>
  </si>
  <si>
    <t>喀拉达拉镇翁格尔塔斯小学</t>
  </si>
  <si>
    <t>喀拉达拉镇喀甫萨朗牧业寄宿制小学</t>
  </si>
  <si>
    <t>喀拉托海镇寄宿制中心小学</t>
  </si>
  <si>
    <t>喀拉托海镇库木托别小学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</si>
</sst>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3"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方正小标宋简体"/>
      <charset val="134"/>
    </font>
    <font>
      <b/>
      <sz val="12"/>
      <name val="方正小标宋简体"/>
      <charset val="134"/>
    </font>
    <font>
      <b/>
      <sz val="11"/>
      <name val="方正小标宋简体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2"/>
      <name val="FZFangSong-Z02"/>
      <charset val="134"/>
    </font>
    <font>
      <b/>
      <sz val="12"/>
      <name val="FZFangSong-Z02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8" borderId="8" applyNumberFormat="0" applyAlignment="0" applyProtection="0">
      <alignment vertical="center"/>
    </xf>
    <xf numFmtId="0" fontId="34" fillId="8" borderId="7" applyNumberFormat="0" applyAlignment="0" applyProtection="0">
      <alignment vertical="center"/>
    </xf>
    <xf numFmtId="0" fontId="35" fillId="9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 readingOrder="1"/>
      <protection locked="0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 readingOrder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 readingOrder="1"/>
      <protection locked="0"/>
    </xf>
    <xf numFmtId="176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\tencent%20files\1505521921\filerecv\&#20845;6&#23454;&#21517;&#21046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础信息"/>
      <sheetName val="字典"/>
      <sheetName val="说明"/>
      <sheetName val="版本修复问题"/>
      <sheetName val="错误信息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75"/>
  <sheetViews>
    <sheetView workbookViewId="0">
      <selection activeCell="H60" sqref="H60"/>
    </sheetView>
  </sheetViews>
  <sheetFormatPr defaultColWidth="9" defaultRowHeight="13.5"/>
  <cols>
    <col min="2" max="2" width="34.1083333333333" customWidth="1"/>
    <col min="4" max="4" width="9" style="31"/>
    <col min="5" max="5" width="6.775" style="31" customWidth="1"/>
    <col min="6" max="6" width="4.775" style="31" customWidth="1"/>
    <col min="7" max="8" width="9" style="31"/>
    <col min="9" max="9" width="8.88333333333333" style="56" customWidth="1"/>
    <col min="10" max="10" width="8.21666666666667" style="56" customWidth="1"/>
    <col min="11" max="11" width="9.66666666666667" style="56" customWidth="1"/>
    <col min="12" max="12" width="9" style="31"/>
    <col min="13" max="13" width="12.2166666666667" customWidth="1"/>
    <col min="14" max="14" width="14" customWidth="1"/>
  </cols>
  <sheetData>
    <row r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13" t="s">
        <v>1</v>
      </c>
      <c r="B2" s="57" t="s">
        <v>2</v>
      </c>
      <c r="C2" s="57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73" t="s">
        <v>9</v>
      </c>
      <c r="J2" s="73" t="s">
        <v>10</v>
      </c>
      <c r="K2" s="74" t="s">
        <v>11</v>
      </c>
      <c r="L2" s="13" t="s">
        <v>12</v>
      </c>
      <c r="M2" s="60" t="s">
        <v>13</v>
      </c>
      <c r="N2" s="75" t="s">
        <v>14</v>
      </c>
    </row>
    <row r="3" ht="22.05" customHeight="1" spans="1:14">
      <c r="A3" s="13"/>
      <c r="B3" s="57"/>
      <c r="C3" s="57"/>
      <c r="D3" s="13"/>
      <c r="E3" s="13"/>
      <c r="F3" s="13"/>
      <c r="G3" s="13"/>
      <c r="H3" s="13"/>
      <c r="I3" s="73"/>
      <c r="J3" s="73"/>
      <c r="K3" s="76"/>
      <c r="L3" s="13"/>
      <c r="M3" s="60"/>
      <c r="N3" s="77"/>
    </row>
    <row r="4" spans="1:14">
      <c r="A4" s="58"/>
      <c r="B4" s="58" t="s">
        <v>15</v>
      </c>
      <c r="C4" s="58"/>
      <c r="D4" s="59">
        <f>SUM(D7:D14,D16:D18,D20:D21,D23:D24,D26:D35,D37:D43,D45:D55,D57:D66,D68:D73)</f>
        <v>26741</v>
      </c>
      <c r="E4" s="59">
        <f>SUM(E7:E14,E16:E18,E20:E21,E23:E24,E26:E35,E37:E43,E45:E55,E57:E66,E68:E73)</f>
        <v>4458</v>
      </c>
      <c r="F4" s="59">
        <f>SUM(F7:F14,F16:F18,F20:F21,F23:F24,F26:F35,F37:F43,F45:F55,F57:F66,F68:F73)</f>
        <v>2564</v>
      </c>
      <c r="G4" s="59">
        <f>D4-F4</f>
        <v>24177</v>
      </c>
      <c r="H4" s="59">
        <f>H15+H19+H22+H25+H36+H44+H56+H67+H74</f>
        <v>7253.1</v>
      </c>
      <c r="I4" s="78">
        <f>I5+I6</f>
        <v>5562</v>
      </c>
      <c r="J4" s="78">
        <f>J5+J6</f>
        <v>528</v>
      </c>
      <c r="K4" s="78">
        <f>I4+J4</f>
        <v>6090</v>
      </c>
      <c r="L4" s="59"/>
      <c r="M4" s="59">
        <f>M15+M19+M22+M25++M36+M44+M56+M67+M74</f>
        <v>2385581.25</v>
      </c>
      <c r="N4" s="79">
        <f>N15+N19+N22+N25++N36+N44+N56+N67+N74</f>
        <v>1997250</v>
      </c>
    </row>
    <row r="5" spans="1:14">
      <c r="A5" s="59"/>
      <c r="B5" s="59" t="s">
        <v>16</v>
      </c>
      <c r="C5" s="59"/>
      <c r="D5" s="59">
        <f t="shared" ref="D5:J5" si="0">D13+D14+D26+D37+D45+D57+D68</f>
        <v>8031</v>
      </c>
      <c r="E5" s="59"/>
      <c r="F5" s="59"/>
      <c r="G5" s="59">
        <f t="shared" si="0"/>
        <v>6346</v>
      </c>
      <c r="H5" s="59">
        <f t="shared" si="0"/>
        <v>1903.8</v>
      </c>
      <c r="I5" s="78">
        <f t="shared" si="0"/>
        <v>1350</v>
      </c>
      <c r="J5" s="78">
        <f t="shared" si="0"/>
        <v>156</v>
      </c>
      <c r="K5" s="78">
        <f t="shared" ref="K5:K15" si="1">I5+J5</f>
        <v>1506</v>
      </c>
      <c r="L5" s="59">
        <v>375</v>
      </c>
      <c r="M5" s="59">
        <f>M13+M14+M26+M37+M45+M57+M68</f>
        <v>713925</v>
      </c>
      <c r="N5" s="79">
        <f>N13+N14+N26+N37+N45+N57+N68</f>
        <v>564750</v>
      </c>
    </row>
    <row r="6" spans="1:14">
      <c r="A6" s="59"/>
      <c r="B6" s="59" t="s">
        <v>17</v>
      </c>
      <c r="C6" s="59"/>
      <c r="D6" s="59">
        <f>D7+D8+D9+D10+D11+D16+D17+D18+D20+D21+D23+D24+D27+D28+D29+D30+D31+D32+D33+D34+D35+D38+D39+D40+D41+D42+D46+D47+D48+D49+D50+D51+O52+D53+D54+D55+D58+D59+D60+D61+D62+D63+D64+O65+D66+D69+D70+D71+D72+D73+D43</f>
        <v>18280</v>
      </c>
      <c r="E6" s="59"/>
      <c r="F6" s="59"/>
      <c r="G6" s="59">
        <f>G7+G8+G9+G10+G11+G16+G17+G18+G20+G21+G23+G24+G27+G28+G29+G30+G31+G32+G33+G34+G35+G38+G39+G40+G41+G42+G46+G47+G48+G49+G50+G51+G52+G53+G54+G55+G58+G59+G60+G61+G62+G63+G64+G65+G66+G69+G70+G71+G72+G73+G43</f>
        <v>17401</v>
      </c>
      <c r="H6" s="59">
        <f>H7+H8+H9+H10+H11+H16+H17+H18+H20+H21+H23+H24+H27+H28+H29+H30+H31+H32+H33+H34+H35+H38+H39+H40+H41+H42+H46+H47+H48+H49+H50+H51+H52+H53+H54+H55+H58+H59+H60+H61+H62+H63+H64+H65+H66+H69+H70+H71+H72+H73+H43+129</f>
        <v>5349.3</v>
      </c>
      <c r="I6" s="78">
        <f>I7+I8+I9+I10+I11+I12+I16+I17+I18+I20+I21+I23+I24+I27+I28+I29+I30+I31+I32+I33+I34+I35+I38+I39+I40+I41+I42+I43+I46+I47+I49+I48+I50+I51+I52+I53+I54+I55+I58+I59+I60+I61+I62+I63+I64+I65+I66+I69+I70+I71+I72+I73</f>
        <v>4212</v>
      </c>
      <c r="J6" s="78">
        <f>J7+J8+J9+J10+J11+J12+J16+J17+J18+J20+J21+J23+J24+J27+J28+J29+J30+J31+J32+J33+J34+J35+J38+J39+J40+J41+J42+J43+J46+J47+J49+J48+J50+J51+J52+J53+J54+J55+J58+J59+J60+J61+J62+J63+J64+J65+J66+J69+J70+J71+J72+J73</f>
        <v>372</v>
      </c>
      <c r="K6" s="78">
        <f t="shared" si="1"/>
        <v>4584</v>
      </c>
      <c r="L6" s="59">
        <v>312.5</v>
      </c>
      <c r="M6" s="59">
        <f>M7+M8+M9+M10+M11+M16+M17+M18+M20+M21+M23+M24+M27+M28+M29+M30+M31+M32+M33+M34+M35+M38+M39+M40+M41+M42+M46+M47+M48+M49+M50+M51+M52+M53+M54+M55+M58+M59+M60+M61+M62+M63+M64+M65+M66+M69+M70+M71+M72+M73+M43</f>
        <v>1631343.75</v>
      </c>
      <c r="N6" s="79">
        <f>N7+N8+N9+N10+N11+N16+N17+N18+N20+N21+N23+N24+N27+N28+N29+N30+N31+N32+N33+N34+N35+N38+N39+N40+N41+N42+N46+N47+N48+N49+N50+N51+N52+N53+N54+N55+N58+N59+N60+N61+N62+N63+N64+N65+N66+N69+N70+N71+N72+N73+N43</f>
        <v>1391875</v>
      </c>
    </row>
    <row r="7" s="31" customFormat="1" spans="1:14">
      <c r="A7" s="60">
        <v>1</v>
      </c>
      <c r="B7" s="61" t="s">
        <v>18</v>
      </c>
      <c r="C7" s="62" t="s">
        <v>19</v>
      </c>
      <c r="D7" s="63">
        <v>753</v>
      </c>
      <c r="E7" s="60"/>
      <c r="F7" s="60"/>
      <c r="G7" s="13">
        <f>D7-F7</f>
        <v>753</v>
      </c>
      <c r="H7" s="64">
        <f t="shared" ref="H7:H14" si="2">G7*0.3</f>
        <v>225.9</v>
      </c>
      <c r="I7" s="80">
        <v>164</v>
      </c>
      <c r="J7" s="80">
        <v>62</v>
      </c>
      <c r="K7" s="78">
        <f t="shared" si="1"/>
        <v>226</v>
      </c>
      <c r="L7" s="60">
        <v>312.5</v>
      </c>
      <c r="M7" s="60">
        <f t="shared" ref="M7:M14" si="3">H7*L7</f>
        <v>70593.75</v>
      </c>
      <c r="N7" s="79">
        <f>K7*L7</f>
        <v>70625</v>
      </c>
    </row>
    <row r="8" s="31" customFormat="1" spans="1:14">
      <c r="A8" s="60">
        <v>2</v>
      </c>
      <c r="B8" s="61" t="s">
        <v>20</v>
      </c>
      <c r="C8" s="62" t="s">
        <v>19</v>
      </c>
      <c r="D8" s="63">
        <v>1667</v>
      </c>
      <c r="E8" s="60"/>
      <c r="F8" s="60"/>
      <c r="G8" s="13">
        <f>D8-F8</f>
        <v>1667</v>
      </c>
      <c r="H8" s="64">
        <f t="shared" si="2"/>
        <v>500.1</v>
      </c>
      <c r="I8" s="80">
        <v>279</v>
      </c>
      <c r="J8" s="80">
        <v>5</v>
      </c>
      <c r="K8" s="78">
        <f t="shared" si="1"/>
        <v>284</v>
      </c>
      <c r="L8" s="60">
        <v>312.5</v>
      </c>
      <c r="M8" s="60">
        <f t="shared" si="3"/>
        <v>156281.25</v>
      </c>
      <c r="N8" s="79">
        <f t="shared" ref="N8:N14" si="4">K8*L8</f>
        <v>88750</v>
      </c>
    </row>
    <row r="9" s="31" customFormat="1" spans="1:14">
      <c r="A9" s="60">
        <v>3</v>
      </c>
      <c r="B9" s="61" t="s">
        <v>21</v>
      </c>
      <c r="C9" s="62" t="s">
        <v>19</v>
      </c>
      <c r="D9" s="63">
        <v>1317</v>
      </c>
      <c r="E9" s="60"/>
      <c r="F9" s="60"/>
      <c r="G9" s="13">
        <f>D9-F9</f>
        <v>1317</v>
      </c>
      <c r="H9" s="64">
        <f t="shared" si="2"/>
        <v>395.1</v>
      </c>
      <c r="I9" s="80">
        <v>151</v>
      </c>
      <c r="J9" s="80">
        <v>49</v>
      </c>
      <c r="K9" s="78">
        <f t="shared" si="1"/>
        <v>200</v>
      </c>
      <c r="L9" s="60">
        <v>312.5</v>
      </c>
      <c r="M9" s="60">
        <f t="shared" si="3"/>
        <v>123468.75</v>
      </c>
      <c r="N9" s="79">
        <f t="shared" si="4"/>
        <v>62500</v>
      </c>
    </row>
    <row r="10" s="31" customFormat="1" spans="1:14">
      <c r="A10" s="60">
        <v>4</v>
      </c>
      <c r="B10" s="61" t="s">
        <v>22</v>
      </c>
      <c r="C10" s="62" t="s">
        <v>19</v>
      </c>
      <c r="D10" s="63">
        <v>1577</v>
      </c>
      <c r="E10" s="60"/>
      <c r="F10" s="60"/>
      <c r="G10" s="13">
        <f>D10-F10</f>
        <v>1577</v>
      </c>
      <c r="H10" s="64">
        <f t="shared" si="2"/>
        <v>473.1</v>
      </c>
      <c r="I10" s="80">
        <v>249</v>
      </c>
      <c r="J10" s="80">
        <v>18</v>
      </c>
      <c r="K10" s="78">
        <f t="shared" si="1"/>
        <v>267</v>
      </c>
      <c r="L10" s="60">
        <v>312.5</v>
      </c>
      <c r="M10" s="60">
        <f t="shared" si="3"/>
        <v>147843.75</v>
      </c>
      <c r="N10" s="79">
        <f t="shared" si="4"/>
        <v>83437.5</v>
      </c>
    </row>
    <row r="11" s="31" customFormat="1" spans="1:14">
      <c r="A11" s="60">
        <v>5</v>
      </c>
      <c r="B11" s="61" t="s">
        <v>23</v>
      </c>
      <c r="C11" s="62" t="s">
        <v>19</v>
      </c>
      <c r="D11" s="63">
        <v>1690</v>
      </c>
      <c r="E11" s="60">
        <v>90</v>
      </c>
      <c r="F11" s="60">
        <v>36</v>
      </c>
      <c r="G11" s="13">
        <f>D11-F11</f>
        <v>1654</v>
      </c>
      <c r="H11" s="64">
        <f t="shared" si="2"/>
        <v>496.2</v>
      </c>
      <c r="I11" s="81">
        <v>154</v>
      </c>
      <c r="J11" s="81">
        <v>0</v>
      </c>
      <c r="K11" s="78">
        <f t="shared" si="1"/>
        <v>154</v>
      </c>
      <c r="L11" s="60">
        <v>312.5</v>
      </c>
      <c r="M11" s="60">
        <f t="shared" si="3"/>
        <v>155062.5</v>
      </c>
      <c r="N11" s="79">
        <f t="shared" si="4"/>
        <v>48125</v>
      </c>
    </row>
    <row r="12" spans="1:14">
      <c r="A12" s="60">
        <v>6</v>
      </c>
      <c r="B12" s="61" t="s">
        <v>24</v>
      </c>
      <c r="C12" s="62" t="s">
        <v>19</v>
      </c>
      <c r="D12" s="63">
        <v>430</v>
      </c>
      <c r="E12" s="60"/>
      <c r="F12" s="60"/>
      <c r="G12" s="13">
        <v>430</v>
      </c>
      <c r="H12" s="64">
        <f t="shared" si="2"/>
        <v>129</v>
      </c>
      <c r="I12" s="80">
        <v>68</v>
      </c>
      <c r="J12" s="80">
        <v>62</v>
      </c>
      <c r="K12" s="78">
        <f t="shared" si="1"/>
        <v>130</v>
      </c>
      <c r="L12" s="60">
        <v>312.5</v>
      </c>
      <c r="M12" s="60">
        <f t="shared" si="3"/>
        <v>40312.5</v>
      </c>
      <c r="N12" s="79">
        <f t="shared" si="4"/>
        <v>40625</v>
      </c>
    </row>
    <row r="13" spans="1:14">
      <c r="A13" s="60">
        <v>7</v>
      </c>
      <c r="B13" s="61" t="s">
        <v>25</v>
      </c>
      <c r="C13" s="62" t="s">
        <v>26</v>
      </c>
      <c r="D13" s="63">
        <v>2280</v>
      </c>
      <c r="E13" s="60">
        <v>800</v>
      </c>
      <c r="F13" s="60">
        <v>320</v>
      </c>
      <c r="G13" s="13">
        <f>D13-F13</f>
        <v>1960</v>
      </c>
      <c r="H13" s="64">
        <f t="shared" si="2"/>
        <v>588</v>
      </c>
      <c r="I13" s="81">
        <v>204</v>
      </c>
      <c r="J13" s="81">
        <v>80</v>
      </c>
      <c r="K13" s="78">
        <f t="shared" si="1"/>
        <v>284</v>
      </c>
      <c r="L13" s="60">
        <v>375</v>
      </c>
      <c r="M13" s="60">
        <f t="shared" si="3"/>
        <v>220500</v>
      </c>
      <c r="N13" s="79">
        <f t="shared" si="4"/>
        <v>106500</v>
      </c>
    </row>
    <row r="14" spans="1:14">
      <c r="A14" s="60">
        <v>8</v>
      </c>
      <c r="B14" s="61" t="s">
        <v>27</v>
      </c>
      <c r="C14" s="62" t="s">
        <v>26</v>
      </c>
      <c r="D14" s="63">
        <v>1330</v>
      </c>
      <c r="E14" s="60"/>
      <c r="F14" s="60"/>
      <c r="G14" s="13">
        <f>D14-F14</f>
        <v>1330</v>
      </c>
      <c r="H14" s="64">
        <f t="shared" si="2"/>
        <v>399</v>
      </c>
      <c r="I14" s="80">
        <v>319</v>
      </c>
      <c r="J14" s="80">
        <v>10</v>
      </c>
      <c r="K14" s="78">
        <f t="shared" si="1"/>
        <v>329</v>
      </c>
      <c r="L14" s="60">
        <v>375</v>
      </c>
      <c r="M14" s="60">
        <f t="shared" si="3"/>
        <v>149625</v>
      </c>
      <c r="N14" s="79">
        <f t="shared" si="4"/>
        <v>123375</v>
      </c>
    </row>
    <row r="15" spans="1:14">
      <c r="A15" s="65"/>
      <c r="B15" s="66" t="s">
        <v>28</v>
      </c>
      <c r="C15" s="66"/>
      <c r="D15" s="66">
        <f>SUM(D7:D14)</f>
        <v>11044</v>
      </c>
      <c r="E15" s="66">
        <f>SUM(E11:E14)</f>
        <v>890</v>
      </c>
      <c r="F15" s="66">
        <f>SUM(F11:F14)</f>
        <v>356</v>
      </c>
      <c r="G15" s="66">
        <f>SUM(G7:G14)</f>
        <v>10688</v>
      </c>
      <c r="H15" s="66">
        <f>SUM(H7:H14)</f>
        <v>3206.4</v>
      </c>
      <c r="I15" s="66">
        <f>SUM(I7:I14)</f>
        <v>1588</v>
      </c>
      <c r="J15" s="66">
        <f>SUM(J7:J14)</f>
        <v>286</v>
      </c>
      <c r="K15" s="66">
        <f t="shared" si="1"/>
        <v>1874</v>
      </c>
      <c r="L15" s="66"/>
      <c r="M15" s="66">
        <f>SUM(M7:M14)</f>
        <v>1063687.5</v>
      </c>
      <c r="N15" s="66">
        <f>SUM(N7:N14)</f>
        <v>623937.5</v>
      </c>
    </row>
    <row r="16" s="31" customFormat="1" spans="1:14">
      <c r="A16" s="60">
        <v>1</v>
      </c>
      <c r="B16" s="61" t="s">
        <v>29</v>
      </c>
      <c r="C16" s="62" t="s">
        <v>19</v>
      </c>
      <c r="D16" s="63">
        <v>326</v>
      </c>
      <c r="E16" s="60">
        <v>115</v>
      </c>
      <c r="F16" s="60">
        <v>115</v>
      </c>
      <c r="G16" s="13">
        <f>D16-F16</f>
        <v>211</v>
      </c>
      <c r="H16" s="64">
        <f>G16*0.3</f>
        <v>63.3</v>
      </c>
      <c r="I16" s="81">
        <v>44</v>
      </c>
      <c r="J16" s="81">
        <v>5</v>
      </c>
      <c r="K16" s="78">
        <f t="shared" ref="K16:K47" si="5">I16+J16</f>
        <v>49</v>
      </c>
      <c r="L16" s="60">
        <v>312.5</v>
      </c>
      <c r="M16" s="60">
        <f>H16*L16</f>
        <v>19781.25</v>
      </c>
      <c r="N16" s="79">
        <f t="shared" ref="N16:N20" si="6">K16*L16</f>
        <v>15312.5</v>
      </c>
    </row>
    <row r="17" s="31" customFormat="1" spans="1:14">
      <c r="A17" s="60">
        <v>2</v>
      </c>
      <c r="B17" s="61" t="s">
        <v>30</v>
      </c>
      <c r="C17" s="62" t="s">
        <v>31</v>
      </c>
      <c r="D17" s="63">
        <v>12</v>
      </c>
      <c r="E17" s="60"/>
      <c r="F17" s="60"/>
      <c r="G17" s="13">
        <f>D17-F17</f>
        <v>12</v>
      </c>
      <c r="H17" s="64">
        <f>G17*0.3</f>
        <v>3.6</v>
      </c>
      <c r="I17" s="80">
        <v>4</v>
      </c>
      <c r="J17" s="80"/>
      <c r="K17" s="78">
        <f t="shared" si="5"/>
        <v>4</v>
      </c>
      <c r="L17" s="60">
        <v>312.5</v>
      </c>
      <c r="M17" s="60">
        <f>H17*L17</f>
        <v>1125</v>
      </c>
      <c r="N17" s="79">
        <f t="shared" si="6"/>
        <v>1250</v>
      </c>
    </row>
    <row r="18" s="31" customFormat="1" spans="1:14">
      <c r="A18" s="60">
        <v>3</v>
      </c>
      <c r="B18" s="61" t="s">
        <v>32</v>
      </c>
      <c r="C18" s="62" t="s">
        <v>31</v>
      </c>
      <c r="D18" s="63">
        <v>31</v>
      </c>
      <c r="E18" s="60"/>
      <c r="F18" s="60"/>
      <c r="G18" s="13">
        <f>D18-F18</f>
        <v>31</v>
      </c>
      <c r="H18" s="64">
        <f>G18*0.3</f>
        <v>9.3</v>
      </c>
      <c r="I18" s="80">
        <v>4</v>
      </c>
      <c r="J18" s="80">
        <v>3</v>
      </c>
      <c r="K18" s="78">
        <f t="shared" si="5"/>
        <v>7</v>
      </c>
      <c r="L18" s="60">
        <v>312.5</v>
      </c>
      <c r="M18" s="60">
        <f>H18*L18</f>
        <v>2906.25</v>
      </c>
      <c r="N18" s="79">
        <f t="shared" si="6"/>
        <v>2187.5</v>
      </c>
    </row>
    <row r="19" spans="1:14">
      <c r="A19" s="65"/>
      <c r="B19" s="66" t="s">
        <v>33</v>
      </c>
      <c r="C19" s="66"/>
      <c r="D19" s="66">
        <f>SUM(D16:D18)</f>
        <v>369</v>
      </c>
      <c r="E19" s="66">
        <f>SUM(E16:E18)</f>
        <v>115</v>
      </c>
      <c r="F19" s="66">
        <v>115</v>
      </c>
      <c r="G19" s="66">
        <f>SUM(G16:G18)</f>
        <v>254</v>
      </c>
      <c r="H19" s="66">
        <f>SUM(H16:H18)</f>
        <v>76.2</v>
      </c>
      <c r="I19" s="66">
        <f>SUM(I16:I18)</f>
        <v>52</v>
      </c>
      <c r="J19" s="66">
        <f>SUM(J16:J18)</f>
        <v>8</v>
      </c>
      <c r="K19" s="66">
        <f t="shared" si="5"/>
        <v>60</v>
      </c>
      <c r="L19" s="66"/>
      <c r="M19" s="66">
        <f>SUM(M16:M18)</f>
        <v>23812.5</v>
      </c>
      <c r="N19" s="65">
        <f>SUM(N16:N18)</f>
        <v>18750</v>
      </c>
    </row>
    <row r="20" s="31" customFormat="1" spans="1:14">
      <c r="A20" s="60">
        <v>1</v>
      </c>
      <c r="B20" s="61" t="s">
        <v>34</v>
      </c>
      <c r="C20" s="62" t="s">
        <v>19</v>
      </c>
      <c r="D20" s="63">
        <v>480</v>
      </c>
      <c r="E20" s="60"/>
      <c r="F20" s="60"/>
      <c r="G20" s="13">
        <f>D20-F20</f>
        <v>480</v>
      </c>
      <c r="H20" s="64">
        <f>G20*0.3</f>
        <v>144</v>
      </c>
      <c r="I20" s="80">
        <v>114</v>
      </c>
      <c r="J20" s="80"/>
      <c r="K20" s="78">
        <f t="shared" si="5"/>
        <v>114</v>
      </c>
      <c r="L20" s="60">
        <v>312.5</v>
      </c>
      <c r="M20" s="60">
        <f>H20*L20</f>
        <v>45000</v>
      </c>
      <c r="N20" s="79">
        <f t="shared" si="6"/>
        <v>35625</v>
      </c>
    </row>
    <row r="21" s="31" customFormat="1" spans="1:14">
      <c r="A21" s="60">
        <v>2</v>
      </c>
      <c r="B21" s="61" t="s">
        <v>35</v>
      </c>
      <c r="C21" s="62" t="s">
        <v>31</v>
      </c>
      <c r="D21" s="63">
        <v>151</v>
      </c>
      <c r="E21" s="60"/>
      <c r="F21" s="60"/>
      <c r="G21" s="13">
        <f>D21-F21</f>
        <v>151</v>
      </c>
      <c r="H21" s="64">
        <f>G21*0.3</f>
        <v>45.3</v>
      </c>
      <c r="I21" s="80">
        <v>0</v>
      </c>
      <c r="J21" s="80"/>
      <c r="K21" s="78">
        <f t="shared" si="5"/>
        <v>0</v>
      </c>
      <c r="L21" s="60">
        <v>312.5</v>
      </c>
      <c r="M21" s="60">
        <f>H21*L21</f>
        <v>14156.25</v>
      </c>
      <c r="N21" s="79">
        <f t="shared" ref="N21:N26" si="7">K21*L21</f>
        <v>0</v>
      </c>
    </row>
    <row r="22" spans="1:14">
      <c r="A22" s="65"/>
      <c r="B22" s="66" t="s">
        <v>36</v>
      </c>
      <c r="C22" s="66"/>
      <c r="D22" s="66">
        <f>SUM(D20:D21)</f>
        <v>631</v>
      </c>
      <c r="E22" s="66"/>
      <c r="F22" s="66"/>
      <c r="G22" s="66">
        <f>SUM(G20:G21)</f>
        <v>631</v>
      </c>
      <c r="H22" s="66">
        <f>SUM(H20:H21)</f>
        <v>189.3</v>
      </c>
      <c r="I22" s="66">
        <f>SUM(I20:I21)</f>
        <v>114</v>
      </c>
      <c r="J22" s="66">
        <f>SUM(J20:J21)</f>
        <v>0</v>
      </c>
      <c r="K22" s="66">
        <f t="shared" si="5"/>
        <v>114</v>
      </c>
      <c r="L22" s="66"/>
      <c r="M22" s="66">
        <f>SUM(M20:M21)</f>
        <v>59156.25</v>
      </c>
      <c r="N22" s="65">
        <f>SUM(N20:N21)</f>
        <v>35625</v>
      </c>
    </row>
    <row r="23" s="31" customFormat="1" spans="1:14">
      <c r="A23" s="60">
        <v>1</v>
      </c>
      <c r="B23" s="61" t="s">
        <v>37</v>
      </c>
      <c r="C23" s="62" t="s">
        <v>19</v>
      </c>
      <c r="D23" s="63">
        <v>134</v>
      </c>
      <c r="E23" s="60"/>
      <c r="F23" s="60"/>
      <c r="G23" s="13">
        <f>D23-F23</f>
        <v>134</v>
      </c>
      <c r="H23" s="64">
        <f>G23*0.3</f>
        <v>40.2</v>
      </c>
      <c r="I23" s="80">
        <v>27</v>
      </c>
      <c r="J23" s="80">
        <v>13</v>
      </c>
      <c r="K23" s="78">
        <f t="shared" si="5"/>
        <v>40</v>
      </c>
      <c r="L23" s="60">
        <v>312.5</v>
      </c>
      <c r="M23" s="60">
        <f>H23*L23</f>
        <v>12562.5</v>
      </c>
      <c r="N23" s="79">
        <f t="shared" si="7"/>
        <v>12500</v>
      </c>
    </row>
    <row r="24" s="31" customFormat="1" spans="1:14">
      <c r="A24" s="60">
        <v>2</v>
      </c>
      <c r="B24" s="61" t="s">
        <v>38</v>
      </c>
      <c r="C24" s="62" t="s">
        <v>31</v>
      </c>
      <c r="D24" s="63">
        <v>20</v>
      </c>
      <c r="E24" s="60"/>
      <c r="F24" s="60"/>
      <c r="G24" s="13">
        <f>D24-F24</f>
        <v>20</v>
      </c>
      <c r="H24" s="64">
        <f>G24*0.3</f>
        <v>6</v>
      </c>
      <c r="I24" s="80">
        <v>5</v>
      </c>
      <c r="J24" s="80"/>
      <c r="K24" s="78">
        <f t="shared" si="5"/>
        <v>5</v>
      </c>
      <c r="L24" s="60">
        <v>312.5</v>
      </c>
      <c r="M24" s="60">
        <f>H24*L24</f>
        <v>1875</v>
      </c>
      <c r="N24" s="79">
        <f t="shared" si="7"/>
        <v>1562.5</v>
      </c>
    </row>
    <row r="25" spans="1:14">
      <c r="A25" s="65"/>
      <c r="B25" s="66" t="s">
        <v>39</v>
      </c>
      <c r="C25" s="66"/>
      <c r="D25" s="66">
        <f>SUM(D23:D24)</f>
        <v>154</v>
      </c>
      <c r="E25" s="65"/>
      <c r="F25" s="65"/>
      <c r="G25" s="65">
        <f>SUM(G23:G24)</f>
        <v>154</v>
      </c>
      <c r="H25" s="67">
        <f>SUM(H23:H24)</f>
        <v>46.2</v>
      </c>
      <c r="I25" s="67">
        <f>SUM(I23:I24)</f>
        <v>32</v>
      </c>
      <c r="J25" s="67">
        <f>SUM(J23:J24)</f>
        <v>13</v>
      </c>
      <c r="K25" s="66">
        <f t="shared" si="5"/>
        <v>45</v>
      </c>
      <c r="L25" s="65"/>
      <c r="M25" s="65">
        <f>SUM(M23:M24)</f>
        <v>14437.5</v>
      </c>
      <c r="N25" s="65">
        <f>SUM(N23:N24)</f>
        <v>14062.5</v>
      </c>
    </row>
    <row r="26" spans="1:14">
      <c r="A26" s="60">
        <v>1</v>
      </c>
      <c r="B26" s="61" t="s">
        <v>40</v>
      </c>
      <c r="C26" s="62" t="s">
        <v>26</v>
      </c>
      <c r="D26" s="63">
        <v>630</v>
      </c>
      <c r="E26" s="60">
        <v>315</v>
      </c>
      <c r="F26" s="60">
        <v>126</v>
      </c>
      <c r="G26" s="13">
        <f t="shared" ref="G26:G35" si="8">D26-F26</f>
        <v>504</v>
      </c>
      <c r="H26" s="64">
        <f t="shared" ref="H26:H35" si="9">G26*0.3</f>
        <v>151.2</v>
      </c>
      <c r="I26" s="81">
        <v>143</v>
      </c>
      <c r="J26" s="81">
        <v>12</v>
      </c>
      <c r="K26" s="78">
        <f t="shared" si="5"/>
        <v>155</v>
      </c>
      <c r="L26" s="60">
        <v>375</v>
      </c>
      <c r="M26" s="60">
        <f t="shared" ref="M26:M35" si="10">H26*L26</f>
        <v>56700</v>
      </c>
      <c r="N26" s="79">
        <f t="shared" si="7"/>
        <v>58125</v>
      </c>
    </row>
    <row r="27" s="31" customFormat="1" spans="1:14">
      <c r="A27" s="60">
        <v>2</v>
      </c>
      <c r="B27" s="61" t="s">
        <v>41</v>
      </c>
      <c r="C27" s="62" t="s">
        <v>19</v>
      </c>
      <c r="D27" s="63">
        <v>523</v>
      </c>
      <c r="E27" s="60"/>
      <c r="F27" s="60"/>
      <c r="G27" s="13">
        <f t="shared" si="8"/>
        <v>523</v>
      </c>
      <c r="H27" s="64">
        <f t="shared" si="9"/>
        <v>156.9</v>
      </c>
      <c r="I27" s="80">
        <v>180</v>
      </c>
      <c r="J27" s="80">
        <v>10</v>
      </c>
      <c r="K27" s="78">
        <f t="shared" si="5"/>
        <v>190</v>
      </c>
      <c r="L27" s="60">
        <v>312.5</v>
      </c>
      <c r="M27" s="60">
        <f t="shared" si="10"/>
        <v>49031.25</v>
      </c>
      <c r="N27" s="79">
        <f t="shared" ref="N27:N35" si="11">K27*L27</f>
        <v>59375</v>
      </c>
    </row>
    <row r="28" s="31" customFormat="1" spans="1:14">
      <c r="A28" s="60">
        <v>3</v>
      </c>
      <c r="B28" s="61" t="s">
        <v>42</v>
      </c>
      <c r="C28" s="62" t="s">
        <v>19</v>
      </c>
      <c r="D28" s="63">
        <v>366</v>
      </c>
      <c r="E28" s="60"/>
      <c r="F28" s="60"/>
      <c r="G28" s="13">
        <f t="shared" si="8"/>
        <v>366</v>
      </c>
      <c r="H28" s="64">
        <f t="shared" si="9"/>
        <v>109.8</v>
      </c>
      <c r="I28" s="80">
        <v>100</v>
      </c>
      <c r="J28" s="80">
        <v>10</v>
      </c>
      <c r="K28" s="78">
        <f t="shared" si="5"/>
        <v>110</v>
      </c>
      <c r="L28" s="60">
        <v>312.5</v>
      </c>
      <c r="M28" s="60">
        <f t="shared" si="10"/>
        <v>34312.5</v>
      </c>
      <c r="N28" s="79">
        <f t="shared" si="11"/>
        <v>34375</v>
      </c>
    </row>
    <row r="29" s="31" customFormat="1" spans="1:14">
      <c r="A29" s="60">
        <v>4</v>
      </c>
      <c r="B29" s="61" t="s">
        <v>43</v>
      </c>
      <c r="C29" s="62" t="s">
        <v>19</v>
      </c>
      <c r="D29" s="63">
        <v>114</v>
      </c>
      <c r="E29" s="60"/>
      <c r="F29" s="60"/>
      <c r="G29" s="13">
        <f t="shared" si="8"/>
        <v>114</v>
      </c>
      <c r="H29" s="64">
        <f t="shared" si="9"/>
        <v>34.2</v>
      </c>
      <c r="I29" s="80">
        <v>43</v>
      </c>
      <c r="J29" s="80"/>
      <c r="K29" s="78">
        <f t="shared" si="5"/>
        <v>43</v>
      </c>
      <c r="L29" s="60">
        <v>312.5</v>
      </c>
      <c r="M29" s="60">
        <f t="shared" si="10"/>
        <v>10687.5</v>
      </c>
      <c r="N29" s="79">
        <f t="shared" si="11"/>
        <v>13437.5</v>
      </c>
    </row>
    <row r="30" s="31" customFormat="1" spans="1:14">
      <c r="A30" s="60">
        <v>5</v>
      </c>
      <c r="B30" s="61" t="s">
        <v>44</v>
      </c>
      <c r="C30" s="62" t="s">
        <v>19</v>
      </c>
      <c r="D30" s="63">
        <v>114</v>
      </c>
      <c r="E30" s="60"/>
      <c r="F30" s="60"/>
      <c r="G30" s="13">
        <f t="shared" si="8"/>
        <v>114</v>
      </c>
      <c r="H30" s="64">
        <f t="shared" si="9"/>
        <v>34.2</v>
      </c>
      <c r="I30" s="80">
        <v>41</v>
      </c>
      <c r="J30" s="80"/>
      <c r="K30" s="78">
        <f t="shared" si="5"/>
        <v>41</v>
      </c>
      <c r="L30" s="60">
        <v>312.5</v>
      </c>
      <c r="M30" s="60">
        <f t="shared" si="10"/>
        <v>10687.5</v>
      </c>
      <c r="N30" s="79">
        <f t="shared" si="11"/>
        <v>12812.5</v>
      </c>
    </row>
    <row r="31" s="31" customFormat="1" spans="1:14">
      <c r="A31" s="60">
        <v>6</v>
      </c>
      <c r="B31" s="61" t="s">
        <v>45</v>
      </c>
      <c r="C31" s="62" t="s">
        <v>19</v>
      </c>
      <c r="D31" s="63">
        <v>408</v>
      </c>
      <c r="E31" s="60">
        <v>104</v>
      </c>
      <c r="F31" s="60">
        <v>104</v>
      </c>
      <c r="G31" s="13">
        <f t="shared" si="8"/>
        <v>304</v>
      </c>
      <c r="H31" s="64">
        <f t="shared" si="9"/>
        <v>91.2</v>
      </c>
      <c r="I31" s="81">
        <v>55</v>
      </c>
      <c r="J31" s="81"/>
      <c r="K31" s="78">
        <f t="shared" si="5"/>
        <v>55</v>
      </c>
      <c r="L31" s="60">
        <v>312.5</v>
      </c>
      <c r="M31" s="60">
        <f t="shared" si="10"/>
        <v>28500</v>
      </c>
      <c r="N31" s="79">
        <f t="shared" si="11"/>
        <v>17187.5</v>
      </c>
    </row>
    <row r="32" s="31" customFormat="1" spans="1:14">
      <c r="A32" s="60">
        <v>7</v>
      </c>
      <c r="B32" s="61" t="s">
        <v>46</v>
      </c>
      <c r="C32" s="62" t="s">
        <v>19</v>
      </c>
      <c r="D32" s="63">
        <v>252</v>
      </c>
      <c r="E32" s="60"/>
      <c r="F32" s="60"/>
      <c r="G32" s="13">
        <f t="shared" si="8"/>
        <v>252</v>
      </c>
      <c r="H32" s="64">
        <f t="shared" si="9"/>
        <v>75.6</v>
      </c>
      <c r="I32" s="80">
        <v>126</v>
      </c>
      <c r="J32" s="80">
        <v>1</v>
      </c>
      <c r="K32" s="78">
        <f t="shared" si="5"/>
        <v>127</v>
      </c>
      <c r="L32" s="60">
        <v>312.5</v>
      </c>
      <c r="M32" s="60">
        <f t="shared" si="10"/>
        <v>23625</v>
      </c>
      <c r="N32" s="79">
        <f t="shared" si="11"/>
        <v>39687.5</v>
      </c>
    </row>
    <row r="33" s="31" customFormat="1" spans="1:14">
      <c r="A33" s="60">
        <v>8</v>
      </c>
      <c r="B33" s="61" t="s">
        <v>47</v>
      </c>
      <c r="C33" s="62" t="s">
        <v>19</v>
      </c>
      <c r="D33" s="63">
        <v>183</v>
      </c>
      <c r="E33" s="60"/>
      <c r="F33" s="60"/>
      <c r="G33" s="13">
        <f t="shared" si="8"/>
        <v>183</v>
      </c>
      <c r="H33" s="64">
        <f t="shared" si="9"/>
        <v>54.9</v>
      </c>
      <c r="I33" s="80">
        <v>32</v>
      </c>
      <c r="J33" s="80">
        <v>10</v>
      </c>
      <c r="K33" s="78">
        <f t="shared" si="5"/>
        <v>42</v>
      </c>
      <c r="L33" s="60">
        <v>312.5</v>
      </c>
      <c r="M33" s="60">
        <f t="shared" si="10"/>
        <v>17156.25</v>
      </c>
      <c r="N33" s="79">
        <f t="shared" si="11"/>
        <v>13125</v>
      </c>
    </row>
    <row r="34" s="31" customFormat="1" spans="1:14">
      <c r="A34" s="60"/>
      <c r="B34" s="61" t="s">
        <v>48</v>
      </c>
      <c r="C34" s="62" t="s">
        <v>19</v>
      </c>
      <c r="D34" s="63">
        <v>62</v>
      </c>
      <c r="E34" s="60"/>
      <c r="F34" s="60"/>
      <c r="G34" s="13">
        <f t="shared" si="8"/>
        <v>62</v>
      </c>
      <c r="H34" s="64">
        <f t="shared" si="9"/>
        <v>18.6</v>
      </c>
      <c r="I34" s="80">
        <v>17</v>
      </c>
      <c r="J34" s="80">
        <v>15</v>
      </c>
      <c r="K34" s="78">
        <f t="shared" si="5"/>
        <v>32</v>
      </c>
      <c r="L34" s="60">
        <v>312.5</v>
      </c>
      <c r="M34" s="60">
        <f t="shared" si="10"/>
        <v>5812.5</v>
      </c>
      <c r="N34" s="79">
        <f t="shared" si="11"/>
        <v>10000</v>
      </c>
    </row>
    <row r="35" s="31" customFormat="1" spans="1:14">
      <c r="A35" s="60">
        <v>10</v>
      </c>
      <c r="B35" s="61" t="s">
        <v>49</v>
      </c>
      <c r="C35" s="62" t="s">
        <v>31</v>
      </c>
      <c r="D35" s="63">
        <v>53</v>
      </c>
      <c r="E35" s="60"/>
      <c r="F35" s="60"/>
      <c r="G35" s="13">
        <f t="shared" si="8"/>
        <v>53</v>
      </c>
      <c r="H35" s="64">
        <f t="shared" si="9"/>
        <v>15.9</v>
      </c>
      <c r="I35" s="80">
        <v>5</v>
      </c>
      <c r="J35" s="80">
        <v>5</v>
      </c>
      <c r="K35" s="78">
        <f t="shared" si="5"/>
        <v>10</v>
      </c>
      <c r="L35" s="60">
        <v>312.5</v>
      </c>
      <c r="M35" s="60">
        <f t="shared" si="10"/>
        <v>4968.75</v>
      </c>
      <c r="N35" s="79">
        <f t="shared" si="11"/>
        <v>3125</v>
      </c>
    </row>
    <row r="36" spans="1:14">
      <c r="A36" s="65"/>
      <c r="B36" s="66" t="s">
        <v>50</v>
      </c>
      <c r="C36" s="66"/>
      <c r="D36" s="66">
        <f t="shared" ref="D36:J36" si="12">SUM(D26:D35)</f>
        <v>2705</v>
      </c>
      <c r="E36" s="65">
        <f t="shared" si="12"/>
        <v>419</v>
      </c>
      <c r="F36" s="65">
        <f t="shared" si="12"/>
        <v>230</v>
      </c>
      <c r="G36" s="65">
        <f t="shared" si="12"/>
        <v>2475</v>
      </c>
      <c r="H36" s="67">
        <f t="shared" si="12"/>
        <v>742.5</v>
      </c>
      <c r="I36" s="67">
        <f t="shared" si="12"/>
        <v>742</v>
      </c>
      <c r="J36" s="67">
        <f t="shared" si="12"/>
        <v>63</v>
      </c>
      <c r="K36" s="66">
        <f t="shared" si="5"/>
        <v>805</v>
      </c>
      <c r="L36" s="65"/>
      <c r="M36" s="65">
        <f>SUM(M26:M35)</f>
        <v>241481.25</v>
      </c>
      <c r="N36" s="65">
        <f>SUM(N26:N35)</f>
        <v>261250</v>
      </c>
    </row>
    <row r="37" spans="1:14">
      <c r="A37" s="60">
        <v>1</v>
      </c>
      <c r="B37" s="61" t="s">
        <v>51</v>
      </c>
      <c r="C37" s="62" t="s">
        <v>26</v>
      </c>
      <c r="D37" s="63">
        <v>727</v>
      </c>
      <c r="E37" s="60">
        <v>315</v>
      </c>
      <c r="F37" s="60">
        <v>315</v>
      </c>
      <c r="G37" s="13">
        <f t="shared" ref="G37:G43" si="13">D37-F37</f>
        <v>412</v>
      </c>
      <c r="H37" s="64">
        <f t="shared" ref="H37:H43" si="14">G37*0.3</f>
        <v>123.6</v>
      </c>
      <c r="I37" s="81">
        <v>215</v>
      </c>
      <c r="J37" s="81">
        <v>30</v>
      </c>
      <c r="K37" s="78">
        <f t="shared" si="5"/>
        <v>245</v>
      </c>
      <c r="L37" s="60">
        <v>375</v>
      </c>
      <c r="M37" s="60">
        <f t="shared" ref="M37:M43" si="15">H37*L37</f>
        <v>46350</v>
      </c>
      <c r="N37" s="79">
        <f>K37*L37</f>
        <v>91875</v>
      </c>
    </row>
    <row r="38" s="31" customFormat="1" spans="1:14">
      <c r="A38" s="60">
        <v>2</v>
      </c>
      <c r="B38" s="61" t="s">
        <v>52</v>
      </c>
      <c r="C38" s="62" t="s">
        <v>19</v>
      </c>
      <c r="D38" s="63">
        <v>764</v>
      </c>
      <c r="E38" s="60">
        <v>139</v>
      </c>
      <c r="F38" s="60">
        <v>139</v>
      </c>
      <c r="G38" s="13">
        <f t="shared" si="13"/>
        <v>625</v>
      </c>
      <c r="H38" s="64">
        <f t="shared" si="14"/>
        <v>187.5</v>
      </c>
      <c r="I38" s="81">
        <v>279</v>
      </c>
      <c r="J38" s="81">
        <v>19</v>
      </c>
      <c r="K38" s="78">
        <f t="shared" si="5"/>
        <v>298</v>
      </c>
      <c r="L38" s="60">
        <v>312.5</v>
      </c>
      <c r="M38" s="60">
        <f t="shared" si="15"/>
        <v>58593.75</v>
      </c>
      <c r="N38" s="79">
        <f t="shared" ref="N38:N43" si="16">K38*L38</f>
        <v>93125</v>
      </c>
    </row>
    <row r="39" s="31" customFormat="1" spans="1:14">
      <c r="A39" s="60">
        <v>3</v>
      </c>
      <c r="B39" s="61" t="s">
        <v>53</v>
      </c>
      <c r="C39" s="62" t="s">
        <v>19</v>
      </c>
      <c r="D39" s="63">
        <v>230</v>
      </c>
      <c r="E39" s="60"/>
      <c r="F39" s="60"/>
      <c r="G39" s="13">
        <f t="shared" si="13"/>
        <v>230</v>
      </c>
      <c r="H39" s="64">
        <f t="shared" si="14"/>
        <v>69</v>
      </c>
      <c r="I39" s="80">
        <v>62</v>
      </c>
      <c r="J39" s="80"/>
      <c r="K39" s="78">
        <f t="shared" si="5"/>
        <v>62</v>
      </c>
      <c r="L39" s="60">
        <v>312.5</v>
      </c>
      <c r="M39" s="60">
        <f t="shared" si="15"/>
        <v>21562.5</v>
      </c>
      <c r="N39" s="79">
        <f t="shared" si="16"/>
        <v>19375</v>
      </c>
    </row>
    <row r="40" s="31" customFormat="1" spans="1:14">
      <c r="A40" s="60">
        <v>4</v>
      </c>
      <c r="B40" s="61" t="s">
        <v>54</v>
      </c>
      <c r="C40" s="62" t="s">
        <v>19</v>
      </c>
      <c r="D40" s="63">
        <v>47</v>
      </c>
      <c r="E40" s="60"/>
      <c r="F40" s="60"/>
      <c r="G40" s="13">
        <f t="shared" si="13"/>
        <v>47</v>
      </c>
      <c r="H40" s="64">
        <f t="shared" si="14"/>
        <v>14.1</v>
      </c>
      <c r="I40" s="80">
        <v>13</v>
      </c>
      <c r="J40" s="80">
        <v>5</v>
      </c>
      <c r="K40" s="78">
        <f t="shared" si="5"/>
        <v>18</v>
      </c>
      <c r="L40" s="60">
        <v>312.5</v>
      </c>
      <c r="M40" s="60">
        <f t="shared" si="15"/>
        <v>4406.25</v>
      </c>
      <c r="N40" s="79">
        <f t="shared" si="16"/>
        <v>5625</v>
      </c>
    </row>
    <row r="41" s="31" customFormat="1" spans="1:14">
      <c r="A41" s="60">
        <v>5</v>
      </c>
      <c r="B41" s="61" t="s">
        <v>55</v>
      </c>
      <c r="C41" s="62" t="s">
        <v>19</v>
      </c>
      <c r="D41" s="63">
        <v>75</v>
      </c>
      <c r="E41" s="60"/>
      <c r="F41" s="60"/>
      <c r="G41" s="13">
        <f t="shared" si="13"/>
        <v>75</v>
      </c>
      <c r="H41" s="64">
        <f t="shared" si="14"/>
        <v>22.5</v>
      </c>
      <c r="I41" s="80">
        <v>30</v>
      </c>
      <c r="J41" s="80">
        <v>5</v>
      </c>
      <c r="K41" s="78">
        <f t="shared" si="5"/>
        <v>35</v>
      </c>
      <c r="L41" s="60">
        <v>312.5</v>
      </c>
      <c r="M41" s="60">
        <f t="shared" si="15"/>
        <v>7031.25</v>
      </c>
      <c r="N41" s="79">
        <f t="shared" si="16"/>
        <v>10937.5</v>
      </c>
    </row>
    <row r="42" s="31" customFormat="1" spans="1:14">
      <c r="A42" s="60">
        <v>6</v>
      </c>
      <c r="B42" s="61" t="s">
        <v>56</v>
      </c>
      <c r="C42" s="62" t="s">
        <v>19</v>
      </c>
      <c r="D42" s="63">
        <v>436</v>
      </c>
      <c r="E42" s="60"/>
      <c r="F42" s="60"/>
      <c r="G42" s="13">
        <f t="shared" si="13"/>
        <v>436</v>
      </c>
      <c r="H42" s="64">
        <f t="shared" si="14"/>
        <v>130.8</v>
      </c>
      <c r="I42" s="80">
        <v>202</v>
      </c>
      <c r="J42" s="80"/>
      <c r="K42" s="78">
        <f t="shared" si="5"/>
        <v>202</v>
      </c>
      <c r="L42" s="60">
        <v>312.5</v>
      </c>
      <c r="M42" s="60">
        <f t="shared" si="15"/>
        <v>40875</v>
      </c>
      <c r="N42" s="79">
        <f t="shared" si="16"/>
        <v>63125</v>
      </c>
    </row>
    <row r="43" s="31" customFormat="1" spans="1:14">
      <c r="A43" s="60">
        <v>7</v>
      </c>
      <c r="B43" s="61" t="s">
        <v>57</v>
      </c>
      <c r="C43" s="62" t="s">
        <v>31</v>
      </c>
      <c r="D43" s="63">
        <v>51</v>
      </c>
      <c r="E43" s="60"/>
      <c r="F43" s="60"/>
      <c r="G43" s="13">
        <f t="shared" si="13"/>
        <v>51</v>
      </c>
      <c r="H43" s="64">
        <f t="shared" si="14"/>
        <v>15.3</v>
      </c>
      <c r="I43" s="80">
        <v>32</v>
      </c>
      <c r="J43" s="80">
        <v>2</v>
      </c>
      <c r="K43" s="78">
        <f t="shared" si="5"/>
        <v>34</v>
      </c>
      <c r="L43" s="60">
        <v>312.5</v>
      </c>
      <c r="M43" s="60">
        <f t="shared" si="15"/>
        <v>4781.25</v>
      </c>
      <c r="N43" s="79">
        <f t="shared" si="16"/>
        <v>10625</v>
      </c>
    </row>
    <row r="44" spans="1:14">
      <c r="A44" s="65"/>
      <c r="B44" s="66" t="s">
        <v>58</v>
      </c>
      <c r="C44" s="66"/>
      <c r="D44" s="66">
        <f t="shared" ref="D44:J44" si="17">SUM(D37:D43)</f>
        <v>2330</v>
      </c>
      <c r="E44" s="65">
        <f t="shared" si="17"/>
        <v>454</v>
      </c>
      <c r="F44" s="65">
        <f t="shared" si="17"/>
        <v>454</v>
      </c>
      <c r="G44" s="65">
        <f t="shared" si="17"/>
        <v>1876</v>
      </c>
      <c r="H44" s="68">
        <f t="shared" si="17"/>
        <v>562.8</v>
      </c>
      <c r="I44" s="68">
        <f t="shared" si="17"/>
        <v>833</v>
      </c>
      <c r="J44" s="68">
        <f t="shared" si="17"/>
        <v>61</v>
      </c>
      <c r="K44" s="66">
        <f t="shared" si="5"/>
        <v>894</v>
      </c>
      <c r="L44" s="65"/>
      <c r="M44" s="65">
        <f>SUM(M37:M43)</f>
        <v>183600</v>
      </c>
      <c r="N44" s="65">
        <f>SUM(N37:N43)</f>
        <v>294687.5</v>
      </c>
    </row>
    <row r="45" spans="1:14">
      <c r="A45" s="60">
        <v>1</v>
      </c>
      <c r="B45" s="61" t="s">
        <v>59</v>
      </c>
      <c r="C45" s="62" t="s">
        <v>26</v>
      </c>
      <c r="D45" s="63">
        <v>1550</v>
      </c>
      <c r="E45" s="60">
        <v>964</v>
      </c>
      <c r="F45" s="60">
        <v>386</v>
      </c>
      <c r="G45" s="13">
        <f t="shared" ref="G45:G51" si="18">D45-F45</f>
        <v>1164</v>
      </c>
      <c r="H45" s="64">
        <f t="shared" ref="H45:H55" si="19">G45*0.3</f>
        <v>349.2</v>
      </c>
      <c r="I45" s="81">
        <v>185</v>
      </c>
      <c r="J45" s="81">
        <v>15</v>
      </c>
      <c r="K45" s="78">
        <f t="shared" si="5"/>
        <v>200</v>
      </c>
      <c r="L45" s="60">
        <v>375</v>
      </c>
      <c r="M45" s="60">
        <f t="shared" ref="M45:M55" si="20">H45*L45</f>
        <v>130950</v>
      </c>
      <c r="N45" s="79">
        <f>K45*L45</f>
        <v>75000</v>
      </c>
    </row>
    <row r="46" s="31" customFormat="1" spans="1:14">
      <c r="A46" s="60">
        <v>2</v>
      </c>
      <c r="B46" s="61" t="s">
        <v>60</v>
      </c>
      <c r="C46" s="62" t="s">
        <v>19</v>
      </c>
      <c r="D46" s="63">
        <v>1683</v>
      </c>
      <c r="E46" s="60">
        <v>102</v>
      </c>
      <c r="F46" s="60">
        <v>41</v>
      </c>
      <c r="G46" s="13">
        <f t="shared" si="18"/>
        <v>1642</v>
      </c>
      <c r="H46" s="64">
        <f t="shared" si="19"/>
        <v>492.6</v>
      </c>
      <c r="I46" s="81">
        <v>329</v>
      </c>
      <c r="J46" s="81"/>
      <c r="K46" s="78">
        <f t="shared" si="5"/>
        <v>329</v>
      </c>
      <c r="L46" s="60">
        <v>312.5</v>
      </c>
      <c r="M46" s="60">
        <f t="shared" si="20"/>
        <v>153937.5</v>
      </c>
      <c r="N46" s="79">
        <f t="shared" ref="N46:N55" si="21">K46*L46</f>
        <v>102812.5</v>
      </c>
    </row>
    <row r="47" spans="1:14">
      <c r="A47" s="60">
        <v>3</v>
      </c>
      <c r="B47" s="61" t="s">
        <v>61</v>
      </c>
      <c r="C47" s="62" t="s">
        <v>19</v>
      </c>
      <c r="D47" s="63">
        <v>114</v>
      </c>
      <c r="E47" s="60"/>
      <c r="F47" s="60"/>
      <c r="G47" s="13">
        <f t="shared" si="18"/>
        <v>114</v>
      </c>
      <c r="H47" s="64">
        <f t="shared" si="19"/>
        <v>34.2</v>
      </c>
      <c r="I47" s="80">
        <v>17</v>
      </c>
      <c r="J47" s="80"/>
      <c r="K47" s="78">
        <f t="shared" si="5"/>
        <v>17</v>
      </c>
      <c r="L47" s="60">
        <v>312.5</v>
      </c>
      <c r="M47" s="60">
        <f t="shared" si="20"/>
        <v>10687.5</v>
      </c>
      <c r="N47" s="79">
        <f t="shared" si="21"/>
        <v>5312.5</v>
      </c>
    </row>
    <row r="48" s="31" customFormat="1" spans="1:14">
      <c r="A48" s="60">
        <v>4</v>
      </c>
      <c r="B48" s="61" t="s">
        <v>62</v>
      </c>
      <c r="C48" s="62" t="s">
        <v>19</v>
      </c>
      <c r="D48" s="63">
        <v>180</v>
      </c>
      <c r="E48" s="60">
        <v>106</v>
      </c>
      <c r="F48" s="60">
        <v>106</v>
      </c>
      <c r="G48" s="13">
        <f t="shared" si="18"/>
        <v>74</v>
      </c>
      <c r="H48" s="64">
        <f t="shared" si="19"/>
        <v>22.2</v>
      </c>
      <c r="I48" s="81">
        <v>18</v>
      </c>
      <c r="J48" s="81">
        <v>4</v>
      </c>
      <c r="K48" s="78">
        <f t="shared" ref="K48:K74" si="22">I48+J48</f>
        <v>22</v>
      </c>
      <c r="L48" s="60">
        <v>312.5</v>
      </c>
      <c r="M48" s="60">
        <f t="shared" si="20"/>
        <v>6937.5</v>
      </c>
      <c r="N48" s="79">
        <f t="shared" si="21"/>
        <v>6875</v>
      </c>
    </row>
    <row r="49" spans="1:14">
      <c r="A49" s="60">
        <v>5</v>
      </c>
      <c r="B49" s="61" t="s">
        <v>63</v>
      </c>
      <c r="C49" s="62" t="s">
        <v>31</v>
      </c>
      <c r="D49" s="63">
        <v>100</v>
      </c>
      <c r="E49" s="60"/>
      <c r="F49" s="60"/>
      <c r="G49" s="13">
        <f t="shared" si="18"/>
        <v>100</v>
      </c>
      <c r="H49" s="64">
        <f t="shared" si="19"/>
        <v>30</v>
      </c>
      <c r="I49" s="80">
        <v>19</v>
      </c>
      <c r="J49" s="80">
        <v>4</v>
      </c>
      <c r="K49" s="78">
        <f t="shared" si="22"/>
        <v>23</v>
      </c>
      <c r="L49" s="60">
        <v>312.5</v>
      </c>
      <c r="M49" s="60">
        <f t="shared" si="20"/>
        <v>9375</v>
      </c>
      <c r="N49" s="79">
        <f t="shared" si="21"/>
        <v>7187.5</v>
      </c>
    </row>
    <row r="50" s="31" customFormat="1" spans="1:14">
      <c r="A50" s="60">
        <v>6</v>
      </c>
      <c r="B50" s="61" t="s">
        <v>64</v>
      </c>
      <c r="C50" s="62" t="s">
        <v>19</v>
      </c>
      <c r="D50" s="63">
        <v>390</v>
      </c>
      <c r="E50" s="60"/>
      <c r="F50" s="60"/>
      <c r="G50" s="13">
        <f t="shared" si="18"/>
        <v>390</v>
      </c>
      <c r="H50" s="64">
        <f t="shared" si="19"/>
        <v>117</v>
      </c>
      <c r="I50" s="80">
        <v>71</v>
      </c>
      <c r="J50" s="80"/>
      <c r="K50" s="78">
        <f t="shared" si="22"/>
        <v>71</v>
      </c>
      <c r="L50" s="60">
        <v>312.5</v>
      </c>
      <c r="M50" s="60">
        <f t="shared" si="20"/>
        <v>36562.5</v>
      </c>
      <c r="N50" s="79">
        <f t="shared" si="21"/>
        <v>22187.5</v>
      </c>
    </row>
    <row r="51" spans="1:14">
      <c r="A51" s="60">
        <v>7</v>
      </c>
      <c r="B51" s="61" t="s">
        <v>65</v>
      </c>
      <c r="C51" s="62" t="s">
        <v>31</v>
      </c>
      <c r="D51" s="63">
        <v>53</v>
      </c>
      <c r="E51" s="60"/>
      <c r="F51" s="60"/>
      <c r="G51" s="13">
        <f t="shared" si="18"/>
        <v>53</v>
      </c>
      <c r="H51" s="64">
        <f t="shared" si="19"/>
        <v>15.9</v>
      </c>
      <c r="I51" s="80">
        <v>24</v>
      </c>
      <c r="J51" s="80"/>
      <c r="K51" s="78">
        <f t="shared" si="22"/>
        <v>24</v>
      </c>
      <c r="L51" s="60">
        <v>312.5</v>
      </c>
      <c r="M51" s="60">
        <f t="shared" si="20"/>
        <v>4968.75</v>
      </c>
      <c r="N51" s="79">
        <f t="shared" si="21"/>
        <v>7500</v>
      </c>
    </row>
    <row r="52" spans="1:15">
      <c r="A52" s="60">
        <v>8</v>
      </c>
      <c r="B52" s="61" t="s">
        <v>66</v>
      </c>
      <c r="C52" s="62" t="s">
        <v>31</v>
      </c>
      <c r="D52" s="63">
        <v>0</v>
      </c>
      <c r="E52" s="60"/>
      <c r="F52" s="60"/>
      <c r="G52" s="13">
        <f>O52-F52</f>
        <v>0</v>
      </c>
      <c r="H52" s="64">
        <f t="shared" si="19"/>
        <v>0</v>
      </c>
      <c r="I52" s="80">
        <v>0</v>
      </c>
      <c r="J52" s="80"/>
      <c r="K52" s="78">
        <f t="shared" si="22"/>
        <v>0</v>
      </c>
      <c r="L52" s="60">
        <v>312.5</v>
      </c>
      <c r="M52" s="60">
        <f t="shared" si="20"/>
        <v>0</v>
      </c>
      <c r="N52" s="79">
        <f t="shared" si="21"/>
        <v>0</v>
      </c>
      <c r="O52" s="63">
        <v>0</v>
      </c>
    </row>
    <row r="53" s="31" customFormat="1" spans="1:14">
      <c r="A53" s="60">
        <v>9</v>
      </c>
      <c r="B53" s="61" t="s">
        <v>67</v>
      </c>
      <c r="C53" s="62" t="s">
        <v>19</v>
      </c>
      <c r="D53" s="63">
        <v>248</v>
      </c>
      <c r="E53" s="60"/>
      <c r="F53" s="60"/>
      <c r="G53" s="13">
        <f>D53-F53</f>
        <v>248</v>
      </c>
      <c r="H53" s="64">
        <f t="shared" si="19"/>
        <v>74.4</v>
      </c>
      <c r="I53" s="80">
        <v>108</v>
      </c>
      <c r="J53" s="80">
        <v>2</v>
      </c>
      <c r="K53" s="78">
        <f t="shared" si="22"/>
        <v>110</v>
      </c>
      <c r="L53" s="60">
        <v>312.5</v>
      </c>
      <c r="M53" s="60">
        <f t="shared" si="20"/>
        <v>23250</v>
      </c>
      <c r="N53" s="79">
        <f t="shared" si="21"/>
        <v>34375</v>
      </c>
    </row>
    <row r="54" s="31" customFormat="1" spans="1:14">
      <c r="A54" s="60">
        <v>10</v>
      </c>
      <c r="B54" s="61" t="s">
        <v>68</v>
      </c>
      <c r="C54" s="62" t="s">
        <v>69</v>
      </c>
      <c r="D54" s="69">
        <v>539</v>
      </c>
      <c r="E54" s="70">
        <v>101</v>
      </c>
      <c r="F54" s="71">
        <v>106</v>
      </c>
      <c r="G54" s="21">
        <f>D54-F54</f>
        <v>433</v>
      </c>
      <c r="H54" s="72">
        <f t="shared" si="19"/>
        <v>129.9</v>
      </c>
      <c r="I54" s="81">
        <v>130</v>
      </c>
      <c r="J54" s="81"/>
      <c r="K54" s="78">
        <f t="shared" si="22"/>
        <v>130</v>
      </c>
      <c r="L54" s="70">
        <v>312.5</v>
      </c>
      <c r="M54" s="70">
        <f t="shared" si="20"/>
        <v>40593.75</v>
      </c>
      <c r="N54" s="79">
        <f t="shared" si="21"/>
        <v>40625</v>
      </c>
    </row>
    <row r="55" s="31" customFormat="1" spans="1:14">
      <c r="A55" s="60">
        <v>12</v>
      </c>
      <c r="B55" s="61" t="s">
        <v>70</v>
      </c>
      <c r="C55" s="62" t="s">
        <v>31</v>
      </c>
      <c r="D55" s="63">
        <v>47</v>
      </c>
      <c r="E55" s="60"/>
      <c r="F55" s="60"/>
      <c r="G55" s="13">
        <f>D55-F55</f>
        <v>47</v>
      </c>
      <c r="H55" s="64">
        <f t="shared" si="19"/>
        <v>14.1</v>
      </c>
      <c r="I55" s="80">
        <v>15</v>
      </c>
      <c r="J55" s="80">
        <v>3</v>
      </c>
      <c r="K55" s="78">
        <f t="shared" si="22"/>
        <v>18</v>
      </c>
      <c r="L55" s="60">
        <v>312.5</v>
      </c>
      <c r="M55" s="60">
        <f t="shared" si="20"/>
        <v>4406.25</v>
      </c>
      <c r="N55" s="79">
        <f t="shared" si="21"/>
        <v>5625</v>
      </c>
    </row>
    <row r="56" spans="1:14">
      <c r="A56" s="65"/>
      <c r="B56" s="65" t="s">
        <v>71</v>
      </c>
      <c r="C56" s="65"/>
      <c r="D56" s="66">
        <f t="shared" ref="D56:J56" si="23">SUM(D45:D55)</f>
        <v>4904</v>
      </c>
      <c r="E56" s="65">
        <f t="shared" si="23"/>
        <v>1273</v>
      </c>
      <c r="F56" s="65">
        <f t="shared" si="23"/>
        <v>639</v>
      </c>
      <c r="G56" s="65">
        <f t="shared" si="23"/>
        <v>4265</v>
      </c>
      <c r="H56" s="68">
        <f t="shared" si="23"/>
        <v>1279.5</v>
      </c>
      <c r="I56" s="68">
        <f t="shared" si="23"/>
        <v>916</v>
      </c>
      <c r="J56" s="68">
        <f t="shared" si="23"/>
        <v>28</v>
      </c>
      <c r="K56" s="66">
        <f t="shared" si="22"/>
        <v>944</v>
      </c>
      <c r="L56" s="65"/>
      <c r="M56" s="65">
        <f>SUM(M45:M55)</f>
        <v>421668.75</v>
      </c>
      <c r="N56" s="65">
        <f>SUM(N45:N55)</f>
        <v>307500</v>
      </c>
    </row>
    <row r="57" spans="1:14">
      <c r="A57" s="60">
        <v>1</v>
      </c>
      <c r="B57" s="61" t="s">
        <v>72</v>
      </c>
      <c r="C57" s="62" t="s">
        <v>26</v>
      </c>
      <c r="D57" s="63">
        <v>1070</v>
      </c>
      <c r="E57" s="60">
        <v>641</v>
      </c>
      <c r="F57" s="60">
        <v>260</v>
      </c>
      <c r="G57" s="13">
        <f t="shared" ref="G57:G64" si="24">D57-F57</f>
        <v>810</v>
      </c>
      <c r="H57" s="64">
        <f t="shared" ref="H57:H66" si="25">G57*0.3</f>
        <v>243</v>
      </c>
      <c r="I57" s="81">
        <v>130</v>
      </c>
      <c r="J57" s="81"/>
      <c r="K57" s="78">
        <f t="shared" si="22"/>
        <v>130</v>
      </c>
      <c r="L57" s="60">
        <v>375</v>
      </c>
      <c r="M57" s="60">
        <f t="shared" ref="M57:M66" si="26">H57*L57</f>
        <v>91125</v>
      </c>
      <c r="N57" s="79">
        <f>K57*L57</f>
        <v>48750</v>
      </c>
    </row>
    <row r="58" s="31" customFormat="1" spans="1:14">
      <c r="A58" s="60">
        <v>2</v>
      </c>
      <c r="B58" s="61" t="s">
        <v>73</v>
      </c>
      <c r="C58" s="62" t="s">
        <v>19</v>
      </c>
      <c r="D58" s="63">
        <v>1021</v>
      </c>
      <c r="E58" s="60">
        <v>260</v>
      </c>
      <c r="F58" s="60">
        <v>104</v>
      </c>
      <c r="G58" s="13">
        <f t="shared" si="24"/>
        <v>917</v>
      </c>
      <c r="H58" s="64">
        <f t="shared" si="25"/>
        <v>275.1</v>
      </c>
      <c r="I58" s="81">
        <v>183</v>
      </c>
      <c r="J58" s="81">
        <v>20</v>
      </c>
      <c r="K58" s="78">
        <f t="shared" si="22"/>
        <v>203</v>
      </c>
      <c r="L58" s="60">
        <v>312.5</v>
      </c>
      <c r="M58" s="60">
        <f t="shared" si="26"/>
        <v>85968.75</v>
      </c>
      <c r="N58" s="79">
        <f t="shared" ref="N58:N66" si="27">K58*L58</f>
        <v>63437.5</v>
      </c>
    </row>
    <row r="59" spans="1:14">
      <c r="A59" s="60">
        <v>3</v>
      </c>
      <c r="B59" s="61" t="s">
        <v>74</v>
      </c>
      <c r="C59" s="62" t="s">
        <v>31</v>
      </c>
      <c r="D59" s="63">
        <v>95</v>
      </c>
      <c r="E59" s="60"/>
      <c r="F59" s="60"/>
      <c r="G59" s="13">
        <f t="shared" si="24"/>
        <v>95</v>
      </c>
      <c r="H59" s="64">
        <f t="shared" si="25"/>
        <v>28.5</v>
      </c>
      <c r="I59" s="80">
        <v>16</v>
      </c>
      <c r="J59" s="80"/>
      <c r="K59" s="78">
        <f t="shared" si="22"/>
        <v>16</v>
      </c>
      <c r="L59" s="60">
        <v>312.5</v>
      </c>
      <c r="M59" s="60">
        <f t="shared" si="26"/>
        <v>8906.25</v>
      </c>
      <c r="N59" s="79">
        <f t="shared" si="27"/>
        <v>5000</v>
      </c>
    </row>
    <row r="60" s="31" customFormat="1" spans="1:14">
      <c r="A60" s="60">
        <v>4</v>
      </c>
      <c r="B60" s="61" t="s">
        <v>75</v>
      </c>
      <c r="C60" s="62" t="s">
        <v>19</v>
      </c>
      <c r="D60" s="63">
        <v>305</v>
      </c>
      <c r="E60" s="60"/>
      <c r="F60" s="60"/>
      <c r="G60" s="13">
        <f t="shared" si="24"/>
        <v>305</v>
      </c>
      <c r="H60" s="64">
        <f t="shared" si="25"/>
        <v>91.5</v>
      </c>
      <c r="I60" s="80">
        <v>92</v>
      </c>
      <c r="J60" s="80">
        <v>8</v>
      </c>
      <c r="K60" s="78">
        <f t="shared" si="22"/>
        <v>100</v>
      </c>
      <c r="L60" s="60">
        <v>312.5</v>
      </c>
      <c r="M60" s="60">
        <f t="shared" si="26"/>
        <v>28593.75</v>
      </c>
      <c r="N60" s="79">
        <f t="shared" si="27"/>
        <v>31250</v>
      </c>
    </row>
    <row r="61" spans="1:15">
      <c r="A61" s="60">
        <v>5</v>
      </c>
      <c r="B61" s="61" t="s">
        <v>76</v>
      </c>
      <c r="C61" s="62" t="s">
        <v>19</v>
      </c>
      <c r="D61" s="63">
        <v>45</v>
      </c>
      <c r="E61" s="60"/>
      <c r="F61" s="60"/>
      <c r="G61" s="13">
        <f t="shared" si="24"/>
        <v>45</v>
      </c>
      <c r="H61" s="64">
        <f t="shared" si="25"/>
        <v>13.5</v>
      </c>
      <c r="I61" s="80">
        <v>0</v>
      </c>
      <c r="J61" s="80"/>
      <c r="K61" s="78">
        <f t="shared" si="22"/>
        <v>0</v>
      </c>
      <c r="L61" s="60">
        <v>312.5</v>
      </c>
      <c r="M61" s="60">
        <f t="shared" si="26"/>
        <v>4218.75</v>
      </c>
      <c r="N61" s="79">
        <f t="shared" si="27"/>
        <v>0</v>
      </c>
      <c r="O61" s="82"/>
    </row>
    <row r="62" spans="1:14">
      <c r="A62" s="60">
        <v>6</v>
      </c>
      <c r="B62" s="61" t="s">
        <v>77</v>
      </c>
      <c r="C62" s="62" t="s">
        <v>31</v>
      </c>
      <c r="D62" s="63">
        <v>79</v>
      </c>
      <c r="E62" s="60"/>
      <c r="F62" s="60"/>
      <c r="G62" s="13">
        <f t="shared" si="24"/>
        <v>79</v>
      </c>
      <c r="H62" s="64">
        <f t="shared" si="25"/>
        <v>23.7</v>
      </c>
      <c r="I62" s="80">
        <v>16</v>
      </c>
      <c r="J62" s="80"/>
      <c r="K62" s="78">
        <f t="shared" si="22"/>
        <v>16</v>
      </c>
      <c r="L62" s="60">
        <v>312.5</v>
      </c>
      <c r="M62" s="60">
        <f t="shared" si="26"/>
        <v>7406.25</v>
      </c>
      <c r="N62" s="79">
        <f t="shared" si="27"/>
        <v>5000</v>
      </c>
    </row>
    <row r="63" s="31" customFormat="1" spans="1:14">
      <c r="A63" s="60">
        <v>7</v>
      </c>
      <c r="B63" s="61" t="s">
        <v>78</v>
      </c>
      <c r="C63" s="62" t="s">
        <v>19</v>
      </c>
      <c r="D63" s="63">
        <v>134</v>
      </c>
      <c r="E63" s="60"/>
      <c r="F63" s="60"/>
      <c r="G63" s="13">
        <f t="shared" si="24"/>
        <v>134</v>
      </c>
      <c r="H63" s="64">
        <f t="shared" si="25"/>
        <v>40.2</v>
      </c>
      <c r="I63" s="51">
        <v>63</v>
      </c>
      <c r="J63" s="51"/>
      <c r="K63" s="78">
        <f t="shared" si="22"/>
        <v>63</v>
      </c>
      <c r="L63" s="60">
        <v>312.5</v>
      </c>
      <c r="M63" s="60">
        <f t="shared" si="26"/>
        <v>12562.5</v>
      </c>
      <c r="N63" s="79">
        <f t="shared" si="27"/>
        <v>19687.5</v>
      </c>
    </row>
    <row r="64" s="31" customFormat="1" spans="1:14">
      <c r="A64" s="60">
        <v>8</v>
      </c>
      <c r="B64" s="61" t="s">
        <v>79</v>
      </c>
      <c r="C64" s="62" t="s">
        <v>19</v>
      </c>
      <c r="D64" s="63">
        <v>232</v>
      </c>
      <c r="E64" s="60">
        <v>45</v>
      </c>
      <c r="F64" s="60">
        <v>45</v>
      </c>
      <c r="G64" s="13">
        <f t="shared" si="24"/>
        <v>187</v>
      </c>
      <c r="H64" s="64">
        <f t="shared" si="25"/>
        <v>56.1</v>
      </c>
      <c r="I64" s="81">
        <v>112</v>
      </c>
      <c r="J64" s="81">
        <v>10</v>
      </c>
      <c r="K64" s="78">
        <f t="shared" si="22"/>
        <v>122</v>
      </c>
      <c r="L64" s="60">
        <v>312.5</v>
      </c>
      <c r="M64" s="60">
        <f t="shared" si="26"/>
        <v>17531.25</v>
      </c>
      <c r="N64" s="79">
        <f t="shared" si="27"/>
        <v>38125</v>
      </c>
    </row>
    <row r="65" spans="1:15">
      <c r="A65" s="60">
        <v>9</v>
      </c>
      <c r="B65" s="61" t="s">
        <v>80</v>
      </c>
      <c r="C65" s="62" t="s">
        <v>31</v>
      </c>
      <c r="D65" s="63">
        <v>0</v>
      </c>
      <c r="E65" s="60"/>
      <c r="F65" s="60"/>
      <c r="G65" s="13">
        <f>O65-F65</f>
        <v>0</v>
      </c>
      <c r="H65" s="64">
        <f t="shared" si="25"/>
        <v>0</v>
      </c>
      <c r="I65" s="80">
        <v>0</v>
      </c>
      <c r="J65" s="80"/>
      <c r="K65" s="78">
        <f t="shared" si="22"/>
        <v>0</v>
      </c>
      <c r="L65" s="60">
        <v>312.5</v>
      </c>
      <c r="M65" s="60">
        <f t="shared" si="26"/>
        <v>0</v>
      </c>
      <c r="N65" s="79">
        <f t="shared" si="27"/>
        <v>0</v>
      </c>
      <c r="O65" s="63">
        <v>0</v>
      </c>
    </row>
    <row r="66" spans="1:14">
      <c r="A66" s="60">
        <v>12</v>
      </c>
      <c r="B66" s="61" t="s">
        <v>81</v>
      </c>
      <c r="C66" s="62" t="s">
        <v>31</v>
      </c>
      <c r="D66" s="63">
        <v>48</v>
      </c>
      <c r="E66" s="60"/>
      <c r="F66" s="60"/>
      <c r="G66" s="13">
        <f>D66-F66</f>
        <v>48</v>
      </c>
      <c r="H66" s="64">
        <f t="shared" si="25"/>
        <v>14.4</v>
      </c>
      <c r="I66" s="80">
        <v>27</v>
      </c>
      <c r="J66" s="80"/>
      <c r="K66" s="78">
        <f t="shared" si="22"/>
        <v>27</v>
      </c>
      <c r="L66" s="60">
        <v>312.5</v>
      </c>
      <c r="M66" s="60">
        <f t="shared" si="26"/>
        <v>4500</v>
      </c>
      <c r="N66" s="79">
        <f t="shared" si="27"/>
        <v>8437.5</v>
      </c>
    </row>
    <row r="67" spans="1:14">
      <c r="A67" s="65"/>
      <c r="B67" s="66" t="s">
        <v>82</v>
      </c>
      <c r="C67" s="66"/>
      <c r="D67" s="66">
        <f t="shared" ref="D67:J67" si="28">SUM(D57:D66)</f>
        <v>3029</v>
      </c>
      <c r="E67" s="65">
        <f t="shared" si="28"/>
        <v>946</v>
      </c>
      <c r="F67" s="65">
        <f t="shared" si="28"/>
        <v>409</v>
      </c>
      <c r="G67" s="65">
        <f t="shared" si="28"/>
        <v>2620</v>
      </c>
      <c r="H67" s="67">
        <f t="shared" si="28"/>
        <v>786</v>
      </c>
      <c r="I67" s="67">
        <f t="shared" si="28"/>
        <v>639</v>
      </c>
      <c r="J67" s="67">
        <f t="shared" si="28"/>
        <v>38</v>
      </c>
      <c r="K67" s="66">
        <f t="shared" si="22"/>
        <v>677</v>
      </c>
      <c r="L67" s="65"/>
      <c r="M67" s="65">
        <f>SUM(M57:M66)</f>
        <v>260812.5</v>
      </c>
      <c r="N67" s="65">
        <f>SUM(N57:N66)</f>
        <v>219687.5</v>
      </c>
    </row>
    <row r="68" spans="1:14">
      <c r="A68" s="60">
        <v>1</v>
      </c>
      <c r="B68" s="61" t="s">
        <v>83</v>
      </c>
      <c r="C68" s="62" t="s">
        <v>26</v>
      </c>
      <c r="D68" s="63">
        <v>444</v>
      </c>
      <c r="E68" s="60">
        <v>278</v>
      </c>
      <c r="F68" s="60">
        <v>278</v>
      </c>
      <c r="G68" s="13">
        <f t="shared" ref="G68:G73" si="29">D68-F68</f>
        <v>166</v>
      </c>
      <c r="H68" s="64">
        <f t="shared" ref="H68:H73" si="30">G68*0.3</f>
        <v>49.8</v>
      </c>
      <c r="I68" s="81">
        <v>154</v>
      </c>
      <c r="J68" s="81">
        <v>9</v>
      </c>
      <c r="K68" s="78">
        <f t="shared" si="22"/>
        <v>163</v>
      </c>
      <c r="L68" s="60">
        <v>375</v>
      </c>
      <c r="M68" s="60">
        <f t="shared" ref="M68:M73" si="31">H68*L68</f>
        <v>18675</v>
      </c>
      <c r="N68" s="79">
        <f t="shared" ref="N68:N73" si="32">K68*L68</f>
        <v>61125</v>
      </c>
    </row>
    <row r="69" s="31" customFormat="1" spans="1:14">
      <c r="A69" s="60">
        <v>2</v>
      </c>
      <c r="B69" s="61" t="s">
        <v>84</v>
      </c>
      <c r="C69" s="62" t="s">
        <v>19</v>
      </c>
      <c r="D69" s="63">
        <v>756</v>
      </c>
      <c r="E69" s="60">
        <v>83</v>
      </c>
      <c r="F69" s="79">
        <v>83</v>
      </c>
      <c r="G69" s="13">
        <f t="shared" si="29"/>
        <v>673</v>
      </c>
      <c r="H69" s="64">
        <f t="shared" si="30"/>
        <v>201.9</v>
      </c>
      <c r="I69" s="81">
        <v>323</v>
      </c>
      <c r="J69" s="81">
        <v>12</v>
      </c>
      <c r="K69" s="78">
        <f t="shared" si="22"/>
        <v>335</v>
      </c>
      <c r="L69" s="60">
        <v>312.5</v>
      </c>
      <c r="M69" s="60">
        <f t="shared" si="31"/>
        <v>63093.75</v>
      </c>
      <c r="N69" s="79">
        <f t="shared" si="32"/>
        <v>104687.5</v>
      </c>
    </row>
    <row r="70" s="31" customFormat="1" spans="1:14">
      <c r="A70" s="60">
        <v>3</v>
      </c>
      <c r="B70" s="61" t="s">
        <v>85</v>
      </c>
      <c r="C70" s="62" t="s">
        <v>19</v>
      </c>
      <c r="D70" s="63">
        <v>318</v>
      </c>
      <c r="E70" s="60"/>
      <c r="F70" s="60"/>
      <c r="G70" s="13">
        <f t="shared" si="29"/>
        <v>318</v>
      </c>
      <c r="H70" s="64">
        <f t="shared" si="30"/>
        <v>95.4</v>
      </c>
      <c r="I70" s="80">
        <v>140</v>
      </c>
      <c r="J70" s="80">
        <v>10</v>
      </c>
      <c r="K70" s="78">
        <f t="shared" si="22"/>
        <v>150</v>
      </c>
      <c r="L70" s="60">
        <v>312.5</v>
      </c>
      <c r="M70" s="60">
        <f t="shared" si="31"/>
        <v>29812.5</v>
      </c>
      <c r="N70" s="79">
        <f t="shared" si="32"/>
        <v>46875</v>
      </c>
    </row>
    <row r="71" spans="1:14">
      <c r="A71" s="60">
        <v>4</v>
      </c>
      <c r="B71" s="61" t="s">
        <v>86</v>
      </c>
      <c r="C71" s="62" t="s">
        <v>19</v>
      </c>
      <c r="D71" s="63">
        <v>0</v>
      </c>
      <c r="E71" s="60"/>
      <c r="F71" s="60"/>
      <c r="G71" s="13">
        <f t="shared" si="29"/>
        <v>0</v>
      </c>
      <c r="H71" s="64">
        <f t="shared" si="30"/>
        <v>0</v>
      </c>
      <c r="I71" s="80">
        <v>0</v>
      </c>
      <c r="J71" s="80"/>
      <c r="K71" s="78">
        <f t="shared" si="22"/>
        <v>0</v>
      </c>
      <c r="L71" s="60">
        <v>312.5</v>
      </c>
      <c r="M71" s="60">
        <f t="shared" si="31"/>
        <v>0</v>
      </c>
      <c r="N71" s="79">
        <f t="shared" si="32"/>
        <v>0</v>
      </c>
    </row>
    <row r="72" spans="1:14">
      <c r="A72" s="60">
        <v>5</v>
      </c>
      <c r="B72" s="61" t="s">
        <v>87</v>
      </c>
      <c r="C72" s="62" t="s">
        <v>19</v>
      </c>
      <c r="D72" s="63">
        <v>44</v>
      </c>
      <c r="E72" s="60"/>
      <c r="F72" s="60"/>
      <c r="G72" s="13">
        <f t="shared" si="29"/>
        <v>44</v>
      </c>
      <c r="H72" s="64">
        <f t="shared" si="30"/>
        <v>13.2</v>
      </c>
      <c r="I72" s="80">
        <v>20</v>
      </c>
      <c r="J72" s="80"/>
      <c r="K72" s="78">
        <f t="shared" si="22"/>
        <v>20</v>
      </c>
      <c r="L72" s="60">
        <v>312.5</v>
      </c>
      <c r="M72" s="60">
        <f t="shared" si="31"/>
        <v>4125</v>
      </c>
      <c r="N72" s="79">
        <f t="shared" si="32"/>
        <v>6250</v>
      </c>
    </row>
    <row r="73" spans="1:14">
      <c r="A73" s="60">
        <v>6</v>
      </c>
      <c r="B73" s="61" t="s">
        <v>88</v>
      </c>
      <c r="C73" s="62" t="s">
        <v>31</v>
      </c>
      <c r="D73" s="63">
        <v>13</v>
      </c>
      <c r="E73" s="60"/>
      <c r="F73" s="60"/>
      <c r="G73" s="13">
        <f t="shared" si="29"/>
        <v>13</v>
      </c>
      <c r="H73" s="64">
        <f t="shared" si="30"/>
        <v>3.9</v>
      </c>
      <c r="I73" s="80">
        <v>9</v>
      </c>
      <c r="J73" s="80"/>
      <c r="K73" s="78">
        <f t="shared" si="22"/>
        <v>9</v>
      </c>
      <c r="L73" s="60">
        <v>312.5</v>
      </c>
      <c r="M73" s="60">
        <f t="shared" si="31"/>
        <v>1218.75</v>
      </c>
      <c r="N73" s="79">
        <f t="shared" si="32"/>
        <v>2812.5</v>
      </c>
    </row>
    <row r="74" spans="1:14">
      <c r="A74" s="65"/>
      <c r="B74" s="65" t="s">
        <v>89</v>
      </c>
      <c r="C74" s="65"/>
      <c r="D74" s="66">
        <f t="shared" ref="D74:J74" si="33">SUM(D68:D73)</f>
        <v>1575</v>
      </c>
      <c r="E74" s="65">
        <f t="shared" si="33"/>
        <v>361</v>
      </c>
      <c r="F74" s="65">
        <f t="shared" si="33"/>
        <v>361</v>
      </c>
      <c r="G74" s="65">
        <f t="shared" si="33"/>
        <v>1214</v>
      </c>
      <c r="H74" s="67">
        <f t="shared" si="33"/>
        <v>364.2</v>
      </c>
      <c r="I74" s="67">
        <f t="shared" si="33"/>
        <v>646</v>
      </c>
      <c r="J74" s="67">
        <f t="shared" si="33"/>
        <v>31</v>
      </c>
      <c r="K74" s="67">
        <f t="shared" si="22"/>
        <v>677</v>
      </c>
      <c r="L74" s="65"/>
      <c r="M74" s="65">
        <f>SUM(M68:M73)</f>
        <v>116925</v>
      </c>
      <c r="N74" s="65">
        <f>SUM(N68:N73)</f>
        <v>221750</v>
      </c>
    </row>
    <row r="75" spans="9:9">
      <c r="I75" s="56">
        <f>I15+I19+I22+I25+I36+I44+I56+I67+I74</f>
        <v>5562</v>
      </c>
    </row>
  </sheetData>
  <sheetProtection formatCells="0" insertHyperlinks="0" autoFilter="0"/>
  <autoFilter xmlns:etc="http://www.wps.cn/officeDocument/2017/etCustomData" ref="A2:O75" etc:filterBottomFollowUsedRange="0">
    <extLst/>
  </autoFilter>
  <mergeCells count="25">
    <mergeCell ref="A1:N1"/>
    <mergeCell ref="B4:C4"/>
    <mergeCell ref="B15:C15"/>
    <mergeCell ref="B19:C19"/>
    <mergeCell ref="B22:C22"/>
    <mergeCell ref="B25:C25"/>
    <mergeCell ref="B36:C36"/>
    <mergeCell ref="B44:C44"/>
    <mergeCell ref="B56:C56"/>
    <mergeCell ref="B67:C67"/>
    <mergeCell ref="B74:C7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74"/>
  <sheetViews>
    <sheetView topLeftCell="B1" workbookViewId="0">
      <pane ySplit="3" topLeftCell="A4" activePane="bottomLeft" state="frozen"/>
      <selection/>
      <selection pane="bottomLeft" activeCell="H60" sqref="H60"/>
    </sheetView>
  </sheetViews>
  <sheetFormatPr defaultColWidth="9" defaultRowHeight="14.25"/>
  <cols>
    <col min="1" max="1" width="5.88333333333333" style="2" customWidth="1"/>
    <col min="2" max="2" width="42.4416666666667" style="3" customWidth="1"/>
    <col min="3" max="3" width="12.4416666666667" style="2" customWidth="1"/>
    <col min="4" max="4" width="9.10833333333333" style="4" customWidth="1"/>
    <col min="5" max="5" width="7" style="4" customWidth="1"/>
    <col min="6" max="6" width="11.1083333333333" style="4" customWidth="1"/>
    <col min="7" max="7" width="10" style="4" customWidth="1"/>
    <col min="8" max="8" width="12.4416666666667" style="4" customWidth="1"/>
    <col min="9" max="9" width="9.33333333333333" style="4" customWidth="1"/>
    <col min="10" max="10" width="12.775" style="4" customWidth="1"/>
    <col min="11" max="11" width="6.775" style="4" customWidth="1"/>
    <col min="12" max="12" width="14.1083333333333" style="2" customWidth="1"/>
    <col min="13" max="16384" width="9" style="2"/>
  </cols>
  <sheetData>
    <row r="1" ht="30" customHeight="1" spans="1:11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8" customHeight="1" spans="1:11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7</v>
      </c>
      <c r="G2" s="6" t="s">
        <v>8</v>
      </c>
      <c r="H2" s="6" t="s">
        <v>11</v>
      </c>
      <c r="I2" s="6" t="s">
        <v>91</v>
      </c>
      <c r="J2" s="6" t="s">
        <v>92</v>
      </c>
      <c r="K2" s="26" t="s">
        <v>93</v>
      </c>
    </row>
    <row r="3" ht="31.95" customHeight="1" spans="1:12">
      <c r="A3" s="6"/>
      <c r="B3" s="7"/>
      <c r="C3" s="8"/>
      <c r="D3" s="6"/>
      <c r="E3" s="6"/>
      <c r="F3" s="6"/>
      <c r="G3" s="6"/>
      <c r="H3" s="6"/>
      <c r="I3" s="6"/>
      <c r="J3" s="6"/>
      <c r="K3" s="28"/>
      <c r="L3" s="4" t="s">
        <v>94</v>
      </c>
    </row>
    <row r="4" ht="33" customHeight="1" spans="1:11">
      <c r="A4" s="9"/>
      <c r="B4" s="10" t="s">
        <v>15</v>
      </c>
      <c r="C4" s="9"/>
      <c r="D4" s="6">
        <f>SUM(D7:D14,D16:D18,D20:D21,D23:D24,D26:D35,D37:D43,D45:D55,D57:D66,D68:D73)</f>
        <v>26536</v>
      </c>
      <c r="E4" s="6">
        <f>SUM(E7:E14,E16:E18,E20:E21,E23:E24,E26:E35,E37:E43,E45:E55,E57:E66,E68:E73)</f>
        <v>4497</v>
      </c>
      <c r="F4" s="6">
        <f t="shared" ref="F4:F11" si="0">D4-E4</f>
        <v>22039</v>
      </c>
      <c r="G4" s="6">
        <f t="shared" ref="G4:H4" si="1">G15+G19+G22+G25+G36+G44+G56+G67+G74</f>
        <v>6740.7</v>
      </c>
      <c r="H4" s="49">
        <v>2256</v>
      </c>
      <c r="I4" s="6"/>
      <c r="J4" s="49">
        <v>70500</v>
      </c>
      <c r="K4" s="12"/>
    </row>
    <row r="5" ht="31.95" customHeight="1" spans="1:11">
      <c r="A5" s="6"/>
      <c r="B5" s="50" t="s">
        <v>16</v>
      </c>
      <c r="C5" s="6"/>
      <c r="D5" s="6">
        <f>D13+D14+D26+D37+D45+D57+D68</f>
        <v>7577</v>
      </c>
      <c r="E5" s="6"/>
      <c r="F5" s="6">
        <f t="shared" si="0"/>
        <v>7577</v>
      </c>
      <c r="G5" s="6">
        <f t="shared" ref="G5:J5" si="2">G13+G14+G26+G37+G45+G57+G68</f>
        <v>1268.7</v>
      </c>
      <c r="H5" s="49"/>
      <c r="I5" s="6"/>
      <c r="J5" s="49">
        <f t="shared" si="2"/>
        <v>0</v>
      </c>
      <c r="K5" s="12"/>
    </row>
    <row r="6" ht="31.95" customHeight="1" spans="1:11">
      <c r="A6" s="6"/>
      <c r="B6" s="50" t="s">
        <v>17</v>
      </c>
      <c r="C6" s="6"/>
      <c r="D6" s="6">
        <f>D4-D5</f>
        <v>18959</v>
      </c>
      <c r="E6" s="6"/>
      <c r="F6" s="6">
        <f t="shared" si="0"/>
        <v>18959</v>
      </c>
      <c r="G6" s="6">
        <f>G7+G8+G9+G10+G11+G16+G17+G18+G20+G21+G23+G24+G27+G28+G29+G30+G31+G32+G33+G34+G35+G38+G39+G40+G41+G42+G46+G47+G48+G49+G50+G51+G52+G53+G54+G55+G58+G59+G60+G61+G62+G63+G64+G65+G66+G69+G70+G71+G72+G73+G43+129</f>
        <v>5472</v>
      </c>
      <c r="H6" s="49"/>
      <c r="I6" s="6">
        <v>312.5</v>
      </c>
      <c r="J6" s="49">
        <f>J7+J8+J9+J10+J11+J12+J16+J17+J18+J20+J21+J23+J24+J27+J28+J29+J30+J31+J32+J33+J34+J35+J38+J39+J40+J41+J42+J43+J46+J47+J48+J49+J50+J51+J52+J53+J54+J55+J58+J59+J60+J61+J62+J63+J64+J65+J66+J69+J70+J71+J72+J73</f>
        <v>712500</v>
      </c>
      <c r="K6" s="12"/>
    </row>
    <row r="7" ht="31.95" customHeight="1" spans="1:13">
      <c r="A7" s="12">
        <v>1</v>
      </c>
      <c r="B7" s="50" t="s">
        <v>18</v>
      </c>
      <c r="C7" s="14" t="s">
        <v>19</v>
      </c>
      <c r="D7" s="15">
        <v>802</v>
      </c>
      <c r="E7" s="12"/>
      <c r="F7" s="6">
        <f t="shared" si="0"/>
        <v>802</v>
      </c>
      <c r="G7" s="16">
        <f t="shared" ref="G7:G14" si="3">F7*0.3</f>
        <v>240.6</v>
      </c>
      <c r="H7" s="49">
        <f>121+103</f>
        <v>224</v>
      </c>
      <c r="I7" s="12">
        <v>312.5</v>
      </c>
      <c r="J7" s="55">
        <f>H7*I7</f>
        <v>70000</v>
      </c>
      <c r="K7" s="12"/>
      <c r="L7">
        <v>227</v>
      </c>
      <c r="M7" s="2" t="b">
        <f>L7=H7</f>
        <v>0</v>
      </c>
    </row>
    <row r="8" ht="31.95" customHeight="1" spans="1:13">
      <c r="A8" s="12">
        <v>2</v>
      </c>
      <c r="B8" s="50" t="s">
        <v>20</v>
      </c>
      <c r="C8" s="14" t="s">
        <v>19</v>
      </c>
      <c r="D8" s="15">
        <v>1670</v>
      </c>
      <c r="E8" s="12"/>
      <c r="F8" s="6">
        <f t="shared" si="0"/>
        <v>1670</v>
      </c>
      <c r="G8" s="16">
        <f t="shared" si="3"/>
        <v>501</v>
      </c>
      <c r="H8" s="51">
        <v>126</v>
      </c>
      <c r="I8" s="12">
        <v>312.5</v>
      </c>
      <c r="J8" s="55">
        <f t="shared" ref="J8:J39" si="4">H8*I8</f>
        <v>39375</v>
      </c>
      <c r="K8" s="12"/>
      <c r="L8">
        <v>281</v>
      </c>
      <c r="M8" s="2" t="b">
        <f t="shared" ref="M8:M39" si="5">L8=H8</f>
        <v>0</v>
      </c>
    </row>
    <row r="9" ht="31.95" customHeight="1" spans="1:13">
      <c r="A9" s="12">
        <v>3</v>
      </c>
      <c r="B9" s="50" t="s">
        <v>21</v>
      </c>
      <c r="C9" s="14" t="s">
        <v>19</v>
      </c>
      <c r="D9" s="15">
        <v>1299</v>
      </c>
      <c r="E9" s="12"/>
      <c r="F9" s="6">
        <f t="shared" si="0"/>
        <v>1299</v>
      </c>
      <c r="G9" s="16">
        <f t="shared" si="3"/>
        <v>389.7</v>
      </c>
      <c r="H9" s="51">
        <v>137</v>
      </c>
      <c r="I9" s="12">
        <v>312.5</v>
      </c>
      <c r="J9" s="55">
        <f t="shared" si="4"/>
        <v>42812.5</v>
      </c>
      <c r="K9" s="12"/>
      <c r="L9">
        <v>208</v>
      </c>
      <c r="M9" s="2" t="b">
        <f t="shared" si="5"/>
        <v>0</v>
      </c>
    </row>
    <row r="10" ht="31.95" customHeight="1" spans="1:13">
      <c r="A10" s="12">
        <v>4</v>
      </c>
      <c r="B10" s="50" t="s">
        <v>22</v>
      </c>
      <c r="C10" s="14" t="s">
        <v>19</v>
      </c>
      <c r="D10" s="15">
        <v>1637</v>
      </c>
      <c r="E10" s="12"/>
      <c r="F10" s="6">
        <f t="shared" si="0"/>
        <v>1637</v>
      </c>
      <c r="G10" s="16">
        <f t="shared" si="3"/>
        <v>491.1</v>
      </c>
      <c r="H10" s="51">
        <v>125</v>
      </c>
      <c r="I10" s="12">
        <v>312.5</v>
      </c>
      <c r="J10" s="55">
        <f t="shared" si="4"/>
        <v>39062.5</v>
      </c>
      <c r="K10" s="12"/>
      <c r="L10">
        <v>270</v>
      </c>
      <c r="M10" s="2" t="b">
        <f t="shared" si="5"/>
        <v>0</v>
      </c>
    </row>
    <row r="11" ht="31.95" customHeight="1" spans="1:13">
      <c r="A11" s="12">
        <v>5</v>
      </c>
      <c r="B11" s="50" t="s">
        <v>23</v>
      </c>
      <c r="C11" s="14" t="s">
        <v>19</v>
      </c>
      <c r="D11" s="15">
        <v>1622</v>
      </c>
      <c r="E11" s="19">
        <v>90</v>
      </c>
      <c r="F11" s="6">
        <f t="shared" si="0"/>
        <v>1532</v>
      </c>
      <c r="G11" s="16">
        <f t="shared" si="3"/>
        <v>459.6</v>
      </c>
      <c r="H11" s="49">
        <v>94</v>
      </c>
      <c r="I11" s="12">
        <v>312.5</v>
      </c>
      <c r="J11" s="55">
        <f t="shared" si="4"/>
        <v>29375</v>
      </c>
      <c r="K11" s="12"/>
      <c r="L11">
        <v>160</v>
      </c>
      <c r="M11" s="2" t="b">
        <f t="shared" si="5"/>
        <v>0</v>
      </c>
    </row>
    <row r="12" ht="31.95" customHeight="1" spans="1:13">
      <c r="A12" s="12">
        <v>6</v>
      </c>
      <c r="B12" s="50" t="s">
        <v>24</v>
      </c>
      <c r="C12" s="14" t="s">
        <v>19</v>
      </c>
      <c r="D12" s="15"/>
      <c r="E12" s="12"/>
      <c r="F12" s="6">
        <v>430</v>
      </c>
      <c r="G12" s="16">
        <f t="shared" si="3"/>
        <v>129</v>
      </c>
      <c r="H12" s="49">
        <v>75</v>
      </c>
      <c r="I12" s="12">
        <v>312.5</v>
      </c>
      <c r="J12" s="55">
        <f t="shared" si="4"/>
        <v>23437.5</v>
      </c>
      <c r="K12" s="12"/>
      <c r="L12">
        <v>131</v>
      </c>
      <c r="M12" s="2" t="b">
        <f t="shared" si="5"/>
        <v>0</v>
      </c>
    </row>
    <row r="13" ht="31.95" customHeight="1" spans="1:13">
      <c r="A13" s="12">
        <v>7</v>
      </c>
      <c r="B13" s="50" t="s">
        <v>25</v>
      </c>
      <c r="C13" s="14" t="s">
        <v>26</v>
      </c>
      <c r="D13" s="15">
        <v>2050</v>
      </c>
      <c r="E13" s="12">
        <v>800</v>
      </c>
      <c r="F13" s="6">
        <f t="shared" ref="F13:F18" si="6">D13-E13</f>
        <v>1250</v>
      </c>
      <c r="G13" s="16">
        <f t="shared" si="3"/>
        <v>375</v>
      </c>
      <c r="H13" s="49"/>
      <c r="I13" s="12"/>
      <c r="J13" s="55">
        <f t="shared" si="4"/>
        <v>0</v>
      </c>
      <c r="K13" s="12"/>
      <c r="L13">
        <v>223</v>
      </c>
      <c r="M13" s="2" t="b">
        <f t="shared" si="5"/>
        <v>0</v>
      </c>
    </row>
    <row r="14" ht="31.95" customHeight="1" spans="1:13">
      <c r="A14" s="12">
        <v>8</v>
      </c>
      <c r="B14" s="50" t="s">
        <v>27</v>
      </c>
      <c r="C14" s="14" t="s">
        <v>26</v>
      </c>
      <c r="D14" s="15">
        <v>1164</v>
      </c>
      <c r="E14" s="12"/>
      <c r="F14" s="6">
        <f t="shared" si="6"/>
        <v>1164</v>
      </c>
      <c r="G14" s="16">
        <f t="shared" si="3"/>
        <v>349.2</v>
      </c>
      <c r="H14" s="49"/>
      <c r="I14" s="12"/>
      <c r="J14" s="55">
        <f t="shared" si="4"/>
        <v>0</v>
      </c>
      <c r="K14" s="12"/>
      <c r="L14">
        <v>339</v>
      </c>
      <c r="M14" s="2" t="b">
        <f t="shared" si="5"/>
        <v>0</v>
      </c>
    </row>
    <row r="15" s="1" customFormat="1" ht="31.95" customHeight="1" spans="1:13">
      <c r="A15" s="20"/>
      <c r="B15" s="52" t="s">
        <v>28</v>
      </c>
      <c r="C15" s="22"/>
      <c r="D15" s="22">
        <f>SUM(D7:D14)</f>
        <v>10244</v>
      </c>
      <c r="E15" s="22">
        <f t="shared" ref="E15:J15" si="7">SUM(E7:E14)</f>
        <v>890</v>
      </c>
      <c r="F15" s="22">
        <f t="shared" si="7"/>
        <v>9784</v>
      </c>
      <c r="G15" s="22">
        <f t="shared" si="7"/>
        <v>2935.2</v>
      </c>
      <c r="H15" s="53"/>
      <c r="I15" s="22"/>
      <c r="J15" s="53"/>
      <c r="K15" s="20"/>
      <c r="M15" s="2"/>
    </row>
    <row r="16" ht="31.95" customHeight="1" spans="1:13">
      <c r="A16" s="12">
        <v>1</v>
      </c>
      <c r="B16" s="50" t="s">
        <v>29</v>
      </c>
      <c r="C16" s="14" t="s">
        <v>19</v>
      </c>
      <c r="D16" s="15">
        <v>372</v>
      </c>
      <c r="E16" s="19">
        <v>123</v>
      </c>
      <c r="F16" s="6">
        <f t="shared" si="6"/>
        <v>249</v>
      </c>
      <c r="G16" s="16">
        <f t="shared" ref="G16:G18" si="8">F16*0.3</f>
        <v>74.7</v>
      </c>
      <c r="H16" s="49">
        <v>35</v>
      </c>
      <c r="I16" s="12">
        <v>312.5</v>
      </c>
      <c r="J16" s="55">
        <f t="shared" si="4"/>
        <v>10937.5</v>
      </c>
      <c r="K16" s="12"/>
      <c r="L16">
        <v>50</v>
      </c>
      <c r="M16" s="2" t="b">
        <f t="shared" si="5"/>
        <v>0</v>
      </c>
    </row>
    <row r="17" ht="31.95" customHeight="1" spans="1:13">
      <c r="A17" s="12">
        <v>2</v>
      </c>
      <c r="B17" s="50" t="s">
        <v>30</v>
      </c>
      <c r="C17" s="14" t="s">
        <v>31</v>
      </c>
      <c r="D17" s="15">
        <v>14</v>
      </c>
      <c r="E17" s="12"/>
      <c r="F17" s="6">
        <f t="shared" si="6"/>
        <v>14</v>
      </c>
      <c r="G17" s="16">
        <f t="shared" si="8"/>
        <v>4.2</v>
      </c>
      <c r="H17" s="49"/>
      <c r="I17" s="12">
        <v>312.5</v>
      </c>
      <c r="J17" s="55">
        <f t="shared" si="4"/>
        <v>0</v>
      </c>
      <c r="K17" s="12"/>
      <c r="L17">
        <v>4</v>
      </c>
      <c r="M17" s="2" t="b">
        <f t="shared" si="5"/>
        <v>0</v>
      </c>
    </row>
    <row r="18" ht="31.95" customHeight="1" spans="1:13">
      <c r="A18" s="12">
        <v>3</v>
      </c>
      <c r="B18" s="50" t="s">
        <v>32</v>
      </c>
      <c r="C18" s="14" t="s">
        <v>31</v>
      </c>
      <c r="D18" s="15">
        <v>56</v>
      </c>
      <c r="E18" s="12"/>
      <c r="F18" s="6">
        <f t="shared" si="6"/>
        <v>56</v>
      </c>
      <c r="G18" s="16">
        <f t="shared" si="8"/>
        <v>16.8</v>
      </c>
      <c r="H18" s="49"/>
      <c r="I18" s="12">
        <v>312.5</v>
      </c>
      <c r="J18" s="55">
        <f t="shared" si="4"/>
        <v>0</v>
      </c>
      <c r="K18" s="12"/>
      <c r="L18">
        <v>7</v>
      </c>
      <c r="M18" s="2" t="b">
        <f t="shared" si="5"/>
        <v>0</v>
      </c>
    </row>
    <row r="19" s="1" customFormat="1" ht="31.95" customHeight="1" spans="1:13">
      <c r="A19" s="20"/>
      <c r="B19" s="52" t="s">
        <v>33</v>
      </c>
      <c r="C19" s="22"/>
      <c r="D19" s="22">
        <f>SUM(D16:D18)</f>
        <v>442</v>
      </c>
      <c r="E19" s="22">
        <f t="shared" ref="E19:J19" si="9">SUM(E16:E18)</f>
        <v>123</v>
      </c>
      <c r="F19" s="22">
        <f t="shared" si="9"/>
        <v>319</v>
      </c>
      <c r="G19" s="22">
        <f t="shared" si="9"/>
        <v>95.7</v>
      </c>
      <c r="H19" s="53"/>
      <c r="I19" s="22"/>
      <c r="J19" s="53">
        <f t="shared" si="9"/>
        <v>10937.5</v>
      </c>
      <c r="K19" s="20"/>
      <c r="M19" s="2"/>
    </row>
    <row r="20" ht="31.95" customHeight="1" spans="1:13">
      <c r="A20" s="12">
        <v>1</v>
      </c>
      <c r="B20" s="50" t="s">
        <v>34</v>
      </c>
      <c r="C20" s="14" t="s">
        <v>19</v>
      </c>
      <c r="D20" s="15">
        <v>566</v>
      </c>
      <c r="E20" s="12"/>
      <c r="F20" s="6">
        <f t="shared" ref="F20:F24" si="10">D20-E20</f>
        <v>566</v>
      </c>
      <c r="G20" s="16">
        <f t="shared" ref="G20:G24" si="11">F20*0.3</f>
        <v>169.8</v>
      </c>
      <c r="H20" s="49">
        <v>89</v>
      </c>
      <c r="I20" s="12">
        <v>312.5</v>
      </c>
      <c r="J20" s="55">
        <f t="shared" si="4"/>
        <v>27812.5</v>
      </c>
      <c r="K20" s="12"/>
      <c r="L20">
        <v>110</v>
      </c>
      <c r="M20" s="2" t="b">
        <f t="shared" si="5"/>
        <v>0</v>
      </c>
    </row>
    <row r="21" ht="31.95" customHeight="1" spans="1:13">
      <c r="A21" s="12">
        <v>2</v>
      </c>
      <c r="B21" s="50" t="s">
        <v>35</v>
      </c>
      <c r="C21" s="14" t="s">
        <v>31</v>
      </c>
      <c r="D21" s="15">
        <v>124</v>
      </c>
      <c r="E21" s="12"/>
      <c r="F21" s="6">
        <f t="shared" si="10"/>
        <v>124</v>
      </c>
      <c r="G21" s="16">
        <f t="shared" si="11"/>
        <v>37.2</v>
      </c>
      <c r="H21" s="49"/>
      <c r="I21" s="12">
        <v>312.5</v>
      </c>
      <c r="J21" s="55">
        <f t="shared" si="4"/>
        <v>0</v>
      </c>
      <c r="K21" s="12"/>
      <c r="M21" s="2" t="b">
        <f t="shared" si="5"/>
        <v>1</v>
      </c>
    </row>
    <row r="22" s="1" customFormat="1" ht="31.95" customHeight="1" spans="1:13">
      <c r="A22" s="20"/>
      <c r="B22" s="52" t="s">
        <v>36</v>
      </c>
      <c r="C22" s="22"/>
      <c r="D22" s="22">
        <f>SUM(D20:D21)</f>
        <v>690</v>
      </c>
      <c r="E22" s="22"/>
      <c r="F22" s="22">
        <f t="shared" ref="F22:J22" si="12">SUM(F20:F21)</f>
        <v>690</v>
      </c>
      <c r="G22" s="22">
        <f t="shared" si="12"/>
        <v>207</v>
      </c>
      <c r="H22" s="53"/>
      <c r="I22" s="22"/>
      <c r="J22" s="53">
        <f t="shared" si="12"/>
        <v>27812.5</v>
      </c>
      <c r="K22" s="20"/>
      <c r="M22" s="2"/>
    </row>
    <row r="23" ht="31.95" customHeight="1" spans="1:13">
      <c r="A23" s="12">
        <v>1</v>
      </c>
      <c r="B23" s="50" t="s">
        <v>37</v>
      </c>
      <c r="C23" s="14" t="s">
        <v>19</v>
      </c>
      <c r="D23" s="15">
        <v>128</v>
      </c>
      <c r="E23" s="12"/>
      <c r="F23" s="6">
        <f t="shared" si="10"/>
        <v>128</v>
      </c>
      <c r="G23" s="16">
        <f t="shared" si="11"/>
        <v>38.4</v>
      </c>
      <c r="H23" s="49">
        <v>23</v>
      </c>
      <c r="I23" s="12">
        <v>312.5</v>
      </c>
      <c r="J23" s="55">
        <f t="shared" si="4"/>
        <v>7187.5</v>
      </c>
      <c r="K23" s="12"/>
      <c r="L23">
        <v>39</v>
      </c>
      <c r="M23" s="2" t="b">
        <f t="shared" si="5"/>
        <v>0</v>
      </c>
    </row>
    <row r="24" ht="31.95" customHeight="1" spans="1:13">
      <c r="A24" s="12">
        <v>2</v>
      </c>
      <c r="B24" s="50" t="s">
        <v>38</v>
      </c>
      <c r="C24" s="14" t="s">
        <v>31</v>
      </c>
      <c r="D24" s="15">
        <v>30</v>
      </c>
      <c r="E24" s="12"/>
      <c r="F24" s="6">
        <f t="shared" si="10"/>
        <v>30</v>
      </c>
      <c r="G24" s="16">
        <f t="shared" si="11"/>
        <v>9</v>
      </c>
      <c r="H24" s="49"/>
      <c r="I24" s="12">
        <v>312.5</v>
      </c>
      <c r="J24" s="55">
        <f t="shared" si="4"/>
        <v>0</v>
      </c>
      <c r="K24" s="12"/>
      <c r="L24">
        <v>8</v>
      </c>
      <c r="M24" s="2" t="b">
        <f t="shared" si="5"/>
        <v>0</v>
      </c>
    </row>
    <row r="25" s="1" customFormat="1" ht="31.95" customHeight="1" spans="1:13">
      <c r="A25" s="20"/>
      <c r="B25" s="52" t="s">
        <v>39</v>
      </c>
      <c r="C25" s="22"/>
      <c r="D25" s="22">
        <f>SUM(D23:D24)</f>
        <v>158</v>
      </c>
      <c r="E25" s="22"/>
      <c r="F25" s="20">
        <f t="shared" ref="F25:J25" si="13">SUM(F23:F24)</f>
        <v>158</v>
      </c>
      <c r="G25" s="20">
        <f t="shared" si="13"/>
        <v>47.4</v>
      </c>
      <c r="H25" s="54"/>
      <c r="I25" s="20"/>
      <c r="J25" s="54">
        <f t="shared" si="13"/>
        <v>7187.5</v>
      </c>
      <c r="K25" s="20"/>
      <c r="M25" s="2"/>
    </row>
    <row r="26" ht="36" customHeight="1" spans="1:13">
      <c r="A26" s="12">
        <v>1</v>
      </c>
      <c r="B26" s="50" t="s">
        <v>40</v>
      </c>
      <c r="C26" s="14" t="s">
        <v>26</v>
      </c>
      <c r="D26" s="15">
        <v>640</v>
      </c>
      <c r="E26" s="19">
        <v>387</v>
      </c>
      <c r="F26" s="6">
        <f>D26-E26</f>
        <v>253</v>
      </c>
      <c r="G26" s="16">
        <f t="shared" ref="G26:G35" si="14">F26*0.3</f>
        <v>75.9</v>
      </c>
      <c r="H26" s="49"/>
      <c r="I26" s="12">
        <v>375</v>
      </c>
      <c r="J26" s="55">
        <f t="shared" si="4"/>
        <v>0</v>
      </c>
      <c r="K26" s="12"/>
      <c r="L26">
        <v>138</v>
      </c>
      <c r="M26" s="2" t="b">
        <f t="shared" si="5"/>
        <v>0</v>
      </c>
    </row>
    <row r="27" ht="36" customHeight="1" spans="1:13">
      <c r="A27" s="12">
        <v>2</v>
      </c>
      <c r="B27" s="50" t="s">
        <v>41</v>
      </c>
      <c r="C27" s="14" t="s">
        <v>19</v>
      </c>
      <c r="D27" s="15">
        <v>558</v>
      </c>
      <c r="E27" s="12"/>
      <c r="F27" s="6">
        <f t="shared" ref="F27:F35" si="15">D27-E27</f>
        <v>558</v>
      </c>
      <c r="G27" s="16">
        <f t="shared" si="14"/>
        <v>167.4</v>
      </c>
      <c r="H27" s="49">
        <v>92</v>
      </c>
      <c r="I27" s="12">
        <v>312.5</v>
      </c>
      <c r="J27" s="55">
        <f t="shared" si="4"/>
        <v>28750</v>
      </c>
      <c r="K27" s="12"/>
      <c r="L27">
        <v>190</v>
      </c>
      <c r="M27" s="2" t="b">
        <f t="shared" si="5"/>
        <v>0</v>
      </c>
    </row>
    <row r="28" ht="36" customHeight="1" spans="1:13">
      <c r="A28" s="12">
        <v>3</v>
      </c>
      <c r="B28" s="50" t="s">
        <v>42</v>
      </c>
      <c r="C28" s="14" t="s">
        <v>19</v>
      </c>
      <c r="D28" s="15">
        <v>408</v>
      </c>
      <c r="E28" s="12"/>
      <c r="F28" s="6">
        <f t="shared" si="15"/>
        <v>408</v>
      </c>
      <c r="G28" s="16">
        <f t="shared" si="14"/>
        <v>122.4</v>
      </c>
      <c r="H28" s="49">
        <v>69</v>
      </c>
      <c r="I28" s="12">
        <v>312.5</v>
      </c>
      <c r="J28" s="55">
        <f t="shared" si="4"/>
        <v>21562.5</v>
      </c>
      <c r="K28" s="12"/>
      <c r="L28">
        <v>107</v>
      </c>
      <c r="M28" s="2" t="b">
        <f t="shared" si="5"/>
        <v>0</v>
      </c>
    </row>
    <row r="29" ht="36" customHeight="1" spans="1:13">
      <c r="A29" s="12">
        <v>4</v>
      </c>
      <c r="B29" s="50" t="s">
        <v>43</v>
      </c>
      <c r="C29" s="14" t="s">
        <v>19</v>
      </c>
      <c r="D29" s="15">
        <v>124</v>
      </c>
      <c r="E29" s="12"/>
      <c r="F29" s="6">
        <f t="shared" si="15"/>
        <v>124</v>
      </c>
      <c r="G29" s="16">
        <f t="shared" si="14"/>
        <v>37.2</v>
      </c>
      <c r="H29" s="49">
        <v>31</v>
      </c>
      <c r="I29" s="12">
        <v>312.5</v>
      </c>
      <c r="J29" s="55">
        <f t="shared" si="4"/>
        <v>9687.5</v>
      </c>
      <c r="K29" s="12"/>
      <c r="L29">
        <v>42</v>
      </c>
      <c r="M29" s="2" t="b">
        <f t="shared" si="5"/>
        <v>0</v>
      </c>
    </row>
    <row r="30" ht="36" customHeight="1" spans="1:13">
      <c r="A30" s="12">
        <v>5</v>
      </c>
      <c r="B30" s="50" t="s">
        <v>44</v>
      </c>
      <c r="C30" s="14" t="s">
        <v>19</v>
      </c>
      <c r="D30" s="15">
        <v>97</v>
      </c>
      <c r="E30" s="12"/>
      <c r="F30" s="6">
        <f t="shared" si="15"/>
        <v>97</v>
      </c>
      <c r="G30" s="16">
        <f t="shared" si="14"/>
        <v>29.1</v>
      </c>
      <c r="H30" s="49">
        <v>34</v>
      </c>
      <c r="I30" s="12">
        <v>312.5</v>
      </c>
      <c r="J30" s="55">
        <f t="shared" si="4"/>
        <v>10625</v>
      </c>
      <c r="K30" s="12"/>
      <c r="L30">
        <v>42</v>
      </c>
      <c r="M30" s="2" t="b">
        <f t="shared" si="5"/>
        <v>0</v>
      </c>
    </row>
    <row r="31" ht="36" customHeight="1" spans="1:13">
      <c r="A31" s="12">
        <v>6</v>
      </c>
      <c r="B31" s="50" t="s">
        <v>45</v>
      </c>
      <c r="C31" s="14" t="s">
        <v>19</v>
      </c>
      <c r="D31" s="15">
        <v>400</v>
      </c>
      <c r="E31" s="19">
        <v>105</v>
      </c>
      <c r="F31" s="6">
        <f t="shared" si="15"/>
        <v>295</v>
      </c>
      <c r="G31" s="16">
        <f t="shared" si="14"/>
        <v>88.5</v>
      </c>
      <c r="H31" s="49">
        <v>32</v>
      </c>
      <c r="I31" s="12">
        <v>312.5</v>
      </c>
      <c r="J31" s="55">
        <f t="shared" si="4"/>
        <v>10000</v>
      </c>
      <c r="K31" s="12"/>
      <c r="L31">
        <v>90</v>
      </c>
      <c r="M31" s="2" t="b">
        <f t="shared" si="5"/>
        <v>0</v>
      </c>
    </row>
    <row r="32" ht="36" customHeight="1" spans="1:13">
      <c r="A32" s="12">
        <v>7</v>
      </c>
      <c r="B32" s="50" t="s">
        <v>46</v>
      </c>
      <c r="C32" s="14" t="s">
        <v>19</v>
      </c>
      <c r="D32" s="15">
        <v>255</v>
      </c>
      <c r="E32" s="12"/>
      <c r="F32" s="6">
        <f t="shared" si="15"/>
        <v>255</v>
      </c>
      <c r="G32" s="16">
        <f t="shared" si="14"/>
        <v>76.5</v>
      </c>
      <c r="H32" s="49">
        <v>62</v>
      </c>
      <c r="I32" s="12">
        <v>312.5</v>
      </c>
      <c r="J32" s="55">
        <f t="shared" si="4"/>
        <v>19375</v>
      </c>
      <c r="K32" s="12"/>
      <c r="L32">
        <v>127</v>
      </c>
      <c r="M32" s="2" t="b">
        <f t="shared" si="5"/>
        <v>0</v>
      </c>
    </row>
    <row r="33" ht="36" customHeight="1" spans="1:13">
      <c r="A33" s="12">
        <v>8</v>
      </c>
      <c r="B33" s="50" t="s">
        <v>47</v>
      </c>
      <c r="C33" s="14" t="s">
        <v>19</v>
      </c>
      <c r="D33" s="15">
        <v>210</v>
      </c>
      <c r="E33" s="12"/>
      <c r="F33" s="6">
        <f t="shared" si="15"/>
        <v>210</v>
      </c>
      <c r="G33" s="16">
        <f t="shared" si="14"/>
        <v>63</v>
      </c>
      <c r="H33" s="49">
        <v>19</v>
      </c>
      <c r="I33" s="12">
        <v>312.5</v>
      </c>
      <c r="J33" s="55">
        <f t="shared" si="4"/>
        <v>5937.5</v>
      </c>
      <c r="K33" s="12"/>
      <c r="L33">
        <v>42</v>
      </c>
      <c r="M33" s="2" t="b">
        <f t="shared" si="5"/>
        <v>0</v>
      </c>
    </row>
    <row r="34" ht="36" customHeight="1" spans="1:13">
      <c r="A34" s="12">
        <v>9</v>
      </c>
      <c r="B34" s="50" t="s">
        <v>48</v>
      </c>
      <c r="C34" s="14" t="s">
        <v>19</v>
      </c>
      <c r="D34" s="15">
        <v>74</v>
      </c>
      <c r="E34" s="12"/>
      <c r="F34" s="6">
        <f t="shared" si="15"/>
        <v>74</v>
      </c>
      <c r="G34" s="16">
        <f t="shared" si="14"/>
        <v>22.2</v>
      </c>
      <c r="H34" s="49">
        <v>27</v>
      </c>
      <c r="I34" s="12">
        <v>312.5</v>
      </c>
      <c r="J34" s="55">
        <f t="shared" si="4"/>
        <v>8437.5</v>
      </c>
      <c r="K34" s="12"/>
      <c r="L34">
        <v>32</v>
      </c>
      <c r="M34" s="2" t="b">
        <f t="shared" si="5"/>
        <v>0</v>
      </c>
    </row>
    <row r="35" ht="36" customHeight="1" spans="1:13">
      <c r="A35" s="12">
        <v>10</v>
      </c>
      <c r="B35" s="50" t="s">
        <v>49</v>
      </c>
      <c r="C35" s="14" t="s">
        <v>31</v>
      </c>
      <c r="D35" s="15">
        <v>54</v>
      </c>
      <c r="E35" s="12"/>
      <c r="F35" s="6">
        <f t="shared" si="15"/>
        <v>54</v>
      </c>
      <c r="G35" s="16">
        <f t="shared" si="14"/>
        <v>16.2</v>
      </c>
      <c r="H35" s="49"/>
      <c r="I35" s="12">
        <v>312.5</v>
      </c>
      <c r="J35" s="55">
        <f t="shared" si="4"/>
        <v>0</v>
      </c>
      <c r="K35" s="12"/>
      <c r="L35">
        <v>8</v>
      </c>
      <c r="M35" s="2" t="b">
        <f t="shared" si="5"/>
        <v>0</v>
      </c>
    </row>
    <row r="36" s="1" customFormat="1" ht="36" customHeight="1" spans="1:13">
      <c r="A36" s="20"/>
      <c r="B36" s="52" t="s">
        <v>50</v>
      </c>
      <c r="C36" s="22"/>
      <c r="D36" s="22">
        <f>SUM(D26:D35)</f>
        <v>2820</v>
      </c>
      <c r="E36" s="22">
        <f t="shared" ref="E36:J36" si="16">SUM(E26:E35)</f>
        <v>492</v>
      </c>
      <c r="F36" s="22">
        <f t="shared" si="16"/>
        <v>2328</v>
      </c>
      <c r="G36" s="22">
        <f t="shared" si="16"/>
        <v>698.4</v>
      </c>
      <c r="H36" s="53"/>
      <c r="I36" s="22"/>
      <c r="J36" s="53">
        <f t="shared" si="16"/>
        <v>114375</v>
      </c>
      <c r="K36" s="20"/>
      <c r="M36" s="2"/>
    </row>
    <row r="37" ht="36" customHeight="1" spans="1:13">
      <c r="A37" s="12">
        <v>1</v>
      </c>
      <c r="B37" s="50" t="s">
        <v>51</v>
      </c>
      <c r="C37" s="14" t="s">
        <v>26</v>
      </c>
      <c r="D37" s="15">
        <v>703</v>
      </c>
      <c r="E37" s="19">
        <v>306</v>
      </c>
      <c r="F37" s="6">
        <f t="shared" ref="F37:F43" si="17">D37-E37</f>
        <v>397</v>
      </c>
      <c r="G37" s="16">
        <f t="shared" ref="G37:G43" si="18">F37*0.3</f>
        <v>119.1</v>
      </c>
      <c r="H37" s="49"/>
      <c r="I37" s="12">
        <v>375</v>
      </c>
      <c r="J37" s="55">
        <f t="shared" si="4"/>
        <v>0</v>
      </c>
      <c r="K37" s="12"/>
      <c r="L37">
        <v>251</v>
      </c>
      <c r="M37" s="2" t="b">
        <f t="shared" si="5"/>
        <v>0</v>
      </c>
    </row>
    <row r="38" ht="36" customHeight="1" spans="1:13">
      <c r="A38" s="12">
        <v>2</v>
      </c>
      <c r="B38" s="50" t="s">
        <v>52</v>
      </c>
      <c r="C38" s="14" t="s">
        <v>19</v>
      </c>
      <c r="D38" s="15">
        <v>798</v>
      </c>
      <c r="E38" s="19">
        <v>140</v>
      </c>
      <c r="F38" s="6">
        <f t="shared" si="17"/>
        <v>658</v>
      </c>
      <c r="G38" s="16">
        <f t="shared" si="18"/>
        <v>197.4</v>
      </c>
      <c r="H38" s="49">
        <v>87</v>
      </c>
      <c r="I38" s="12">
        <v>312.5</v>
      </c>
      <c r="J38" s="55">
        <f t="shared" si="4"/>
        <v>27187.5</v>
      </c>
      <c r="K38" s="12"/>
      <c r="L38">
        <v>303</v>
      </c>
      <c r="M38" s="2" t="b">
        <f t="shared" si="5"/>
        <v>0</v>
      </c>
    </row>
    <row r="39" ht="36" customHeight="1" spans="1:13">
      <c r="A39" s="12">
        <v>3</v>
      </c>
      <c r="B39" s="50" t="s">
        <v>53</v>
      </c>
      <c r="C39" s="14" t="s">
        <v>19</v>
      </c>
      <c r="D39" s="15">
        <v>233</v>
      </c>
      <c r="E39" s="12"/>
      <c r="F39" s="6">
        <f t="shared" si="17"/>
        <v>233</v>
      </c>
      <c r="G39" s="16">
        <f t="shared" si="18"/>
        <v>69.9</v>
      </c>
      <c r="H39" s="49">
        <v>49</v>
      </c>
      <c r="I39" s="12">
        <v>312.5</v>
      </c>
      <c r="J39" s="55">
        <f t="shared" si="4"/>
        <v>15312.5</v>
      </c>
      <c r="K39" s="12"/>
      <c r="L39">
        <v>63</v>
      </c>
      <c r="M39" s="2" t="b">
        <f t="shared" si="5"/>
        <v>0</v>
      </c>
    </row>
    <row r="40" ht="36" customHeight="1" spans="1:13">
      <c r="A40" s="12">
        <v>4</v>
      </c>
      <c r="B40" s="50" t="s">
        <v>54</v>
      </c>
      <c r="C40" s="14" t="s">
        <v>19</v>
      </c>
      <c r="D40" s="15">
        <v>60</v>
      </c>
      <c r="E40" s="12"/>
      <c r="F40" s="6">
        <f t="shared" si="17"/>
        <v>60</v>
      </c>
      <c r="G40" s="16">
        <f t="shared" si="18"/>
        <v>18</v>
      </c>
      <c r="H40" s="49"/>
      <c r="I40" s="12">
        <v>312.5</v>
      </c>
      <c r="J40" s="55">
        <f t="shared" ref="J40:J73" si="19">H40*I40</f>
        <v>0</v>
      </c>
      <c r="K40" s="12"/>
      <c r="L40">
        <v>13</v>
      </c>
      <c r="M40" s="2" t="b">
        <f t="shared" ref="M40:M73" si="20">L40=H40</f>
        <v>0</v>
      </c>
    </row>
    <row r="41" ht="36" customHeight="1" spans="1:13">
      <c r="A41" s="12">
        <v>5</v>
      </c>
      <c r="B41" s="50" t="s">
        <v>55</v>
      </c>
      <c r="C41" s="14" t="s">
        <v>19</v>
      </c>
      <c r="D41" s="15">
        <v>89</v>
      </c>
      <c r="E41" s="12"/>
      <c r="F41" s="6">
        <f t="shared" si="17"/>
        <v>89</v>
      </c>
      <c r="G41" s="16">
        <f t="shared" si="18"/>
        <v>26.7</v>
      </c>
      <c r="H41" s="49">
        <v>18</v>
      </c>
      <c r="I41" s="12">
        <v>312.5</v>
      </c>
      <c r="J41" s="55">
        <f t="shared" si="19"/>
        <v>5625</v>
      </c>
      <c r="K41" s="12"/>
      <c r="L41">
        <v>34</v>
      </c>
      <c r="M41" s="2" t="b">
        <f t="shared" si="20"/>
        <v>0</v>
      </c>
    </row>
    <row r="42" ht="36" customHeight="1" spans="1:13">
      <c r="A42" s="12">
        <v>6</v>
      </c>
      <c r="B42" s="50" t="s">
        <v>56</v>
      </c>
      <c r="C42" s="14" t="s">
        <v>19</v>
      </c>
      <c r="D42" s="15">
        <v>441</v>
      </c>
      <c r="E42" s="12"/>
      <c r="F42" s="6">
        <f t="shared" si="17"/>
        <v>441</v>
      </c>
      <c r="G42" s="16">
        <f t="shared" si="18"/>
        <v>132.3</v>
      </c>
      <c r="H42" s="49">
        <v>106</v>
      </c>
      <c r="I42" s="12">
        <v>312.5</v>
      </c>
      <c r="J42" s="55">
        <f t="shared" si="19"/>
        <v>33125</v>
      </c>
      <c r="K42" s="12"/>
      <c r="L42">
        <v>203</v>
      </c>
      <c r="M42" s="2" t="b">
        <f t="shared" si="20"/>
        <v>0</v>
      </c>
    </row>
    <row r="43" ht="36" customHeight="1" spans="1:13">
      <c r="A43" s="12">
        <v>7</v>
      </c>
      <c r="B43" s="50" t="s">
        <v>57</v>
      </c>
      <c r="C43" s="14" t="s">
        <v>31</v>
      </c>
      <c r="D43" s="15">
        <v>64</v>
      </c>
      <c r="E43" s="12"/>
      <c r="F43" s="6">
        <f t="shared" si="17"/>
        <v>64</v>
      </c>
      <c r="G43" s="16">
        <f t="shared" si="18"/>
        <v>19.2</v>
      </c>
      <c r="H43" s="49">
        <v>31</v>
      </c>
      <c r="I43" s="12">
        <v>312.5</v>
      </c>
      <c r="J43" s="55">
        <f t="shared" si="19"/>
        <v>9687.5</v>
      </c>
      <c r="K43" s="12"/>
      <c r="L43">
        <v>32</v>
      </c>
      <c r="M43" s="2" t="b">
        <f t="shared" si="20"/>
        <v>0</v>
      </c>
    </row>
    <row r="44" s="1" customFormat="1" ht="36" customHeight="1" spans="1:13">
      <c r="A44" s="20"/>
      <c r="B44" s="52" t="s">
        <v>58</v>
      </c>
      <c r="C44" s="22"/>
      <c r="D44" s="22">
        <f>SUM(D37:D43)</f>
        <v>2388</v>
      </c>
      <c r="E44" s="22">
        <f t="shared" ref="E44:J44" si="21">SUM(E37:E43)</f>
        <v>446</v>
      </c>
      <c r="F44" s="22">
        <f t="shared" si="21"/>
        <v>1942</v>
      </c>
      <c r="G44" s="22">
        <f t="shared" si="21"/>
        <v>582.6</v>
      </c>
      <c r="H44" s="53"/>
      <c r="I44" s="22"/>
      <c r="J44" s="53">
        <f t="shared" si="21"/>
        <v>90937.5</v>
      </c>
      <c r="K44" s="20"/>
      <c r="M44" s="2"/>
    </row>
    <row r="45" ht="30" customHeight="1" spans="1:13">
      <c r="A45" s="12">
        <v>1</v>
      </c>
      <c r="B45" s="50" t="s">
        <v>59</v>
      </c>
      <c r="C45" s="14" t="s">
        <v>26</v>
      </c>
      <c r="D45" s="15">
        <v>1550</v>
      </c>
      <c r="E45" s="19">
        <v>913</v>
      </c>
      <c r="F45" s="6">
        <f t="shared" ref="F45:F55" si="22">D45-E45</f>
        <v>637</v>
      </c>
      <c r="G45" s="16">
        <f t="shared" ref="G45:G55" si="23">F45*0.3</f>
        <v>191.1</v>
      </c>
      <c r="H45" s="49"/>
      <c r="I45" s="12">
        <v>375</v>
      </c>
      <c r="J45" s="55">
        <f t="shared" si="19"/>
        <v>0</v>
      </c>
      <c r="K45" s="12"/>
      <c r="L45">
        <v>206</v>
      </c>
      <c r="M45" s="2" t="b">
        <f t="shared" si="20"/>
        <v>0</v>
      </c>
    </row>
    <row r="46" ht="30" customHeight="1" spans="1:13">
      <c r="A46" s="12">
        <v>2</v>
      </c>
      <c r="B46" s="50" t="s">
        <v>60</v>
      </c>
      <c r="C46" s="14" t="s">
        <v>19</v>
      </c>
      <c r="D46" s="15">
        <v>1686</v>
      </c>
      <c r="E46" s="19">
        <v>102</v>
      </c>
      <c r="F46" s="6">
        <f t="shared" si="22"/>
        <v>1584</v>
      </c>
      <c r="G46" s="16">
        <f t="shared" si="23"/>
        <v>475.2</v>
      </c>
      <c r="H46" s="49">
        <v>154</v>
      </c>
      <c r="I46" s="12">
        <v>312.5</v>
      </c>
      <c r="J46" s="55">
        <f t="shared" si="19"/>
        <v>48125</v>
      </c>
      <c r="K46" s="12"/>
      <c r="L46">
        <v>346</v>
      </c>
      <c r="M46" s="2" t="b">
        <f t="shared" si="20"/>
        <v>0</v>
      </c>
    </row>
    <row r="47" ht="30" customHeight="1" spans="1:13">
      <c r="A47" s="12">
        <v>3</v>
      </c>
      <c r="B47" s="50" t="s">
        <v>61</v>
      </c>
      <c r="C47" s="14" t="s">
        <v>19</v>
      </c>
      <c r="D47" s="15">
        <v>106</v>
      </c>
      <c r="E47" s="12"/>
      <c r="F47" s="6">
        <f t="shared" si="22"/>
        <v>106</v>
      </c>
      <c r="G47" s="16">
        <f t="shared" si="23"/>
        <v>31.8</v>
      </c>
      <c r="H47" s="49"/>
      <c r="I47" s="12">
        <v>312.5</v>
      </c>
      <c r="J47" s="55">
        <f t="shared" si="19"/>
        <v>0</v>
      </c>
      <c r="K47" s="12"/>
      <c r="L47">
        <v>29</v>
      </c>
      <c r="M47" s="2" t="b">
        <f t="shared" si="20"/>
        <v>0</v>
      </c>
    </row>
    <row r="48" ht="30" customHeight="1" spans="1:13">
      <c r="A48" s="12">
        <v>4</v>
      </c>
      <c r="B48" s="50" t="s">
        <v>62</v>
      </c>
      <c r="C48" s="14" t="s">
        <v>19</v>
      </c>
      <c r="D48" s="15">
        <v>204</v>
      </c>
      <c r="E48" s="19">
        <v>106</v>
      </c>
      <c r="F48" s="6">
        <f t="shared" si="22"/>
        <v>98</v>
      </c>
      <c r="G48" s="16">
        <f t="shared" si="23"/>
        <v>29.4</v>
      </c>
      <c r="H48" s="49">
        <v>11</v>
      </c>
      <c r="I48" s="12">
        <v>312.5</v>
      </c>
      <c r="J48" s="55">
        <f t="shared" si="19"/>
        <v>3437.5</v>
      </c>
      <c r="K48" s="12"/>
      <c r="L48">
        <v>22</v>
      </c>
      <c r="M48" s="2" t="b">
        <f t="shared" si="20"/>
        <v>0</v>
      </c>
    </row>
    <row r="49" ht="30" customHeight="1" spans="1:13">
      <c r="A49" s="12">
        <v>5</v>
      </c>
      <c r="B49" s="50" t="s">
        <v>63</v>
      </c>
      <c r="C49" s="14" t="s">
        <v>31</v>
      </c>
      <c r="D49" s="15">
        <v>113</v>
      </c>
      <c r="E49" s="12"/>
      <c r="F49" s="6">
        <f t="shared" si="22"/>
        <v>113</v>
      </c>
      <c r="G49" s="16">
        <f t="shared" si="23"/>
        <v>33.9</v>
      </c>
      <c r="H49" s="49">
        <v>9</v>
      </c>
      <c r="I49" s="12">
        <v>312.5</v>
      </c>
      <c r="J49" s="55">
        <f t="shared" si="19"/>
        <v>2812.5</v>
      </c>
      <c r="K49" s="12"/>
      <c r="L49">
        <v>22</v>
      </c>
      <c r="M49" s="2" t="b">
        <f t="shared" si="20"/>
        <v>0</v>
      </c>
    </row>
    <row r="50" ht="30" customHeight="1" spans="1:13">
      <c r="A50" s="12">
        <v>6</v>
      </c>
      <c r="B50" s="50" t="s">
        <v>64</v>
      </c>
      <c r="C50" s="14" t="s">
        <v>19</v>
      </c>
      <c r="D50" s="15">
        <v>428</v>
      </c>
      <c r="E50" s="12"/>
      <c r="F50" s="6">
        <f t="shared" si="22"/>
        <v>428</v>
      </c>
      <c r="G50" s="16">
        <f t="shared" si="23"/>
        <v>128.4</v>
      </c>
      <c r="H50" s="49">
        <v>46</v>
      </c>
      <c r="I50" s="12">
        <v>312.5</v>
      </c>
      <c r="J50" s="55">
        <f t="shared" si="19"/>
        <v>14375</v>
      </c>
      <c r="K50" s="12"/>
      <c r="L50">
        <v>117</v>
      </c>
      <c r="M50" s="2" t="b">
        <f t="shared" si="20"/>
        <v>0</v>
      </c>
    </row>
    <row r="51" ht="30" customHeight="1" spans="1:13">
      <c r="A51" s="12">
        <v>7</v>
      </c>
      <c r="B51" s="50" t="s">
        <v>65</v>
      </c>
      <c r="C51" s="14" t="s">
        <v>31</v>
      </c>
      <c r="D51" s="15">
        <v>110</v>
      </c>
      <c r="E51" s="12"/>
      <c r="F51" s="6">
        <f t="shared" si="22"/>
        <v>110</v>
      </c>
      <c r="G51" s="16">
        <f t="shared" si="23"/>
        <v>33</v>
      </c>
      <c r="H51" s="49"/>
      <c r="I51" s="12">
        <v>312.5</v>
      </c>
      <c r="J51" s="55">
        <f t="shared" si="19"/>
        <v>0</v>
      </c>
      <c r="K51" s="12"/>
      <c r="L51">
        <v>32</v>
      </c>
      <c r="M51" s="2" t="b">
        <f t="shared" si="20"/>
        <v>0</v>
      </c>
    </row>
    <row r="52" ht="30" customHeight="1" spans="1:11">
      <c r="A52" s="12">
        <v>8</v>
      </c>
      <c r="B52" s="50" t="s">
        <v>66</v>
      </c>
      <c r="C52" s="14" t="s">
        <v>31</v>
      </c>
      <c r="D52" s="15">
        <v>68</v>
      </c>
      <c r="E52" s="12"/>
      <c r="F52" s="6">
        <f t="shared" si="22"/>
        <v>68</v>
      </c>
      <c r="G52" s="16">
        <f t="shared" si="23"/>
        <v>20.4</v>
      </c>
      <c r="H52" s="49">
        <v>62</v>
      </c>
      <c r="I52" s="12">
        <v>312.5</v>
      </c>
      <c r="J52" s="55">
        <f t="shared" si="19"/>
        <v>19375</v>
      </c>
      <c r="K52" s="12" t="s">
        <v>95</v>
      </c>
    </row>
    <row r="53" ht="30" customHeight="1" spans="1:13">
      <c r="A53" s="12">
        <v>9</v>
      </c>
      <c r="B53" s="50" t="s">
        <v>67</v>
      </c>
      <c r="C53" s="14" t="s">
        <v>19</v>
      </c>
      <c r="D53" s="15">
        <v>269</v>
      </c>
      <c r="E53" s="12"/>
      <c r="F53" s="6">
        <f t="shared" si="22"/>
        <v>269</v>
      </c>
      <c r="G53" s="16">
        <f t="shared" si="23"/>
        <v>80.7</v>
      </c>
      <c r="H53" s="49">
        <v>62</v>
      </c>
      <c r="I53" s="12">
        <v>312.5</v>
      </c>
      <c r="J53" s="55">
        <f t="shared" si="19"/>
        <v>19375</v>
      </c>
      <c r="K53" s="12"/>
      <c r="L53">
        <v>110</v>
      </c>
      <c r="M53" s="2" t="b">
        <f t="shared" si="20"/>
        <v>0</v>
      </c>
    </row>
    <row r="54" ht="30" customHeight="1" spans="1:13">
      <c r="A54" s="12">
        <v>10</v>
      </c>
      <c r="B54" s="50" t="s">
        <v>68</v>
      </c>
      <c r="C54" s="14" t="s">
        <v>69</v>
      </c>
      <c r="D54" s="15">
        <v>581</v>
      </c>
      <c r="E54" s="19">
        <v>95</v>
      </c>
      <c r="F54" s="6">
        <f t="shared" si="22"/>
        <v>486</v>
      </c>
      <c r="G54" s="16">
        <f t="shared" si="23"/>
        <v>145.8</v>
      </c>
      <c r="H54" s="49">
        <v>46</v>
      </c>
      <c r="I54" s="12">
        <v>312.5</v>
      </c>
      <c r="J54" s="55">
        <f t="shared" si="19"/>
        <v>14375</v>
      </c>
      <c r="K54" s="12"/>
      <c r="L54">
        <v>135</v>
      </c>
      <c r="M54" s="2" t="b">
        <f t="shared" si="20"/>
        <v>0</v>
      </c>
    </row>
    <row r="55" ht="30" customHeight="1" spans="1:13">
      <c r="A55" s="12">
        <v>11</v>
      </c>
      <c r="B55" s="50" t="s">
        <v>70</v>
      </c>
      <c r="C55" s="14" t="s">
        <v>31</v>
      </c>
      <c r="D55" s="15">
        <v>52</v>
      </c>
      <c r="E55" s="12"/>
      <c r="F55" s="6">
        <f t="shared" si="22"/>
        <v>52</v>
      </c>
      <c r="G55" s="16">
        <f t="shared" si="23"/>
        <v>15.6</v>
      </c>
      <c r="H55" s="49">
        <v>13</v>
      </c>
      <c r="I55" s="12">
        <v>312.5</v>
      </c>
      <c r="J55" s="55">
        <f t="shared" si="19"/>
        <v>4062.5</v>
      </c>
      <c r="K55" s="12"/>
      <c r="L55">
        <v>18</v>
      </c>
      <c r="M55" s="2" t="b">
        <f t="shared" si="20"/>
        <v>0</v>
      </c>
    </row>
    <row r="56" s="1" customFormat="1" ht="30" customHeight="1" spans="1:13">
      <c r="A56" s="20"/>
      <c r="B56" s="52" t="s">
        <v>71</v>
      </c>
      <c r="C56" s="22"/>
      <c r="D56" s="22">
        <f>SUM(D45:D55)</f>
        <v>5167</v>
      </c>
      <c r="E56" s="22">
        <f t="shared" ref="E56:J56" si="24">SUM(E45:E55)</f>
        <v>1216</v>
      </c>
      <c r="F56" s="22">
        <f t="shared" si="24"/>
        <v>3951</v>
      </c>
      <c r="G56" s="22">
        <f t="shared" si="24"/>
        <v>1185.3</v>
      </c>
      <c r="H56" s="53"/>
      <c r="I56" s="22"/>
      <c r="J56" s="53">
        <f t="shared" si="24"/>
        <v>125937.5</v>
      </c>
      <c r="K56" s="20"/>
      <c r="M56" s="2"/>
    </row>
    <row r="57" ht="30" customHeight="1" spans="1:13">
      <c r="A57" s="12">
        <v>1</v>
      </c>
      <c r="B57" s="50" t="s">
        <v>72</v>
      </c>
      <c r="C57" s="14" t="s">
        <v>26</v>
      </c>
      <c r="D57" s="15">
        <v>1024</v>
      </c>
      <c r="E57" s="19">
        <v>670</v>
      </c>
      <c r="F57" s="6">
        <f t="shared" ref="F57:F66" si="25">D57-E57</f>
        <v>354</v>
      </c>
      <c r="G57" s="16">
        <f t="shared" ref="G57:G66" si="26">F57*0.3</f>
        <v>106.2</v>
      </c>
      <c r="H57" s="49"/>
      <c r="I57" s="12">
        <v>375</v>
      </c>
      <c r="J57" s="55">
        <f t="shared" si="19"/>
        <v>0</v>
      </c>
      <c r="K57" s="12"/>
      <c r="L57">
        <v>134</v>
      </c>
      <c r="M57" s="2" t="b">
        <f t="shared" si="20"/>
        <v>0</v>
      </c>
    </row>
    <row r="58" ht="30" customHeight="1" spans="1:13">
      <c r="A58" s="12">
        <v>2</v>
      </c>
      <c r="B58" s="50" t="s">
        <v>73</v>
      </c>
      <c r="C58" s="14" t="s">
        <v>19</v>
      </c>
      <c r="D58" s="15">
        <v>976</v>
      </c>
      <c r="E58" s="19">
        <v>256</v>
      </c>
      <c r="F58" s="6">
        <f t="shared" si="25"/>
        <v>720</v>
      </c>
      <c r="G58" s="16">
        <f t="shared" si="26"/>
        <v>216</v>
      </c>
      <c r="H58" s="49">
        <v>149</v>
      </c>
      <c r="I58" s="12">
        <v>312.5</v>
      </c>
      <c r="J58" s="55">
        <f t="shared" si="19"/>
        <v>46562.5</v>
      </c>
      <c r="K58" s="12"/>
      <c r="L58">
        <v>219</v>
      </c>
      <c r="M58" s="2" t="b">
        <f t="shared" si="20"/>
        <v>0</v>
      </c>
    </row>
    <row r="59" ht="30" customHeight="1" spans="1:13">
      <c r="A59" s="12">
        <v>3</v>
      </c>
      <c r="B59" s="50" t="s">
        <v>74</v>
      </c>
      <c r="C59" s="14" t="s">
        <v>31</v>
      </c>
      <c r="D59" s="15">
        <v>110</v>
      </c>
      <c r="E59" s="12"/>
      <c r="F59" s="6">
        <f t="shared" si="25"/>
        <v>110</v>
      </c>
      <c r="G59" s="16">
        <f t="shared" si="26"/>
        <v>33</v>
      </c>
      <c r="H59" s="49">
        <v>16</v>
      </c>
      <c r="I59" s="12">
        <v>312.5</v>
      </c>
      <c r="J59" s="55">
        <f t="shared" si="19"/>
        <v>5000</v>
      </c>
      <c r="K59" s="12"/>
      <c r="L59">
        <v>28</v>
      </c>
      <c r="M59" s="2" t="b">
        <f t="shared" si="20"/>
        <v>0</v>
      </c>
    </row>
    <row r="60" ht="30" customHeight="1" spans="1:13">
      <c r="A60" s="12">
        <v>4</v>
      </c>
      <c r="B60" s="50" t="s">
        <v>75</v>
      </c>
      <c r="C60" s="14" t="s">
        <v>19</v>
      </c>
      <c r="D60" s="15">
        <v>324</v>
      </c>
      <c r="E60" s="12"/>
      <c r="F60" s="6">
        <f t="shared" si="25"/>
        <v>324</v>
      </c>
      <c r="G60" s="16">
        <f t="shared" si="26"/>
        <v>97.2</v>
      </c>
      <c r="H60" s="49">
        <v>43</v>
      </c>
      <c r="I60" s="12">
        <v>312.5</v>
      </c>
      <c r="J60" s="55">
        <f t="shared" si="19"/>
        <v>13437.5</v>
      </c>
      <c r="K60" s="12"/>
      <c r="L60">
        <v>99</v>
      </c>
      <c r="M60" s="2" t="b">
        <f t="shared" si="20"/>
        <v>0</v>
      </c>
    </row>
    <row r="61" ht="30" customHeight="1" spans="1:11">
      <c r="A61" s="12">
        <v>5</v>
      </c>
      <c r="B61" s="50" t="s">
        <v>76</v>
      </c>
      <c r="C61" s="14" t="s">
        <v>19</v>
      </c>
      <c r="D61" s="15">
        <v>62</v>
      </c>
      <c r="E61" s="12"/>
      <c r="F61" s="6">
        <f t="shared" si="25"/>
        <v>62</v>
      </c>
      <c r="G61" s="16">
        <f t="shared" si="26"/>
        <v>18.6</v>
      </c>
      <c r="H61" s="49"/>
      <c r="I61" s="12">
        <v>312.5</v>
      </c>
      <c r="J61" s="55">
        <f t="shared" si="19"/>
        <v>0</v>
      </c>
      <c r="K61" s="12" t="s">
        <v>95</v>
      </c>
    </row>
    <row r="62" ht="30" customHeight="1" spans="1:13">
      <c r="A62" s="12">
        <v>6</v>
      </c>
      <c r="B62" s="50" t="s">
        <v>77</v>
      </c>
      <c r="C62" s="14" t="s">
        <v>31</v>
      </c>
      <c r="D62" s="15">
        <v>92</v>
      </c>
      <c r="E62" s="12"/>
      <c r="F62" s="6">
        <f t="shared" si="25"/>
        <v>92</v>
      </c>
      <c r="G62" s="16">
        <f t="shared" si="26"/>
        <v>27.6</v>
      </c>
      <c r="H62" s="49"/>
      <c r="I62" s="12">
        <v>312.5</v>
      </c>
      <c r="J62" s="55">
        <f t="shared" si="19"/>
        <v>0</v>
      </c>
      <c r="K62" s="12"/>
      <c r="L62">
        <v>24</v>
      </c>
      <c r="M62" s="2" t="b">
        <f t="shared" si="20"/>
        <v>0</v>
      </c>
    </row>
    <row r="63" ht="30" customHeight="1" spans="1:13">
      <c r="A63" s="12">
        <v>7</v>
      </c>
      <c r="B63" s="50" t="s">
        <v>78</v>
      </c>
      <c r="C63" s="14" t="s">
        <v>19</v>
      </c>
      <c r="D63" s="15">
        <v>134</v>
      </c>
      <c r="E63" s="12"/>
      <c r="F63" s="6">
        <f t="shared" si="25"/>
        <v>134</v>
      </c>
      <c r="G63" s="16">
        <f t="shared" si="26"/>
        <v>40.2</v>
      </c>
      <c r="H63" s="49">
        <v>28</v>
      </c>
      <c r="I63" s="12">
        <v>312.5</v>
      </c>
      <c r="J63" s="55">
        <f t="shared" si="19"/>
        <v>8750</v>
      </c>
      <c r="K63" s="12"/>
      <c r="L63">
        <v>64</v>
      </c>
      <c r="M63" s="2" t="b">
        <f t="shared" si="20"/>
        <v>0</v>
      </c>
    </row>
    <row r="64" ht="30" customHeight="1" spans="1:13">
      <c r="A64" s="12">
        <v>8</v>
      </c>
      <c r="B64" s="50" t="s">
        <v>79</v>
      </c>
      <c r="C64" s="14" t="s">
        <v>19</v>
      </c>
      <c r="D64" s="15">
        <v>231</v>
      </c>
      <c r="E64" s="19">
        <v>44</v>
      </c>
      <c r="F64" s="6">
        <f t="shared" si="25"/>
        <v>187</v>
      </c>
      <c r="G64" s="16">
        <f t="shared" si="26"/>
        <v>56.1</v>
      </c>
      <c r="H64" s="49">
        <v>56</v>
      </c>
      <c r="I64" s="12">
        <v>312.5</v>
      </c>
      <c r="J64" s="55">
        <f t="shared" si="19"/>
        <v>17500</v>
      </c>
      <c r="K64" s="12"/>
      <c r="L64">
        <v>120</v>
      </c>
      <c r="M64" s="2" t="b">
        <f t="shared" si="20"/>
        <v>0</v>
      </c>
    </row>
    <row r="65" ht="30" customHeight="1" spans="1:13">
      <c r="A65" s="12">
        <v>9</v>
      </c>
      <c r="B65" s="50" t="s">
        <v>80</v>
      </c>
      <c r="C65" s="14" t="s">
        <v>31</v>
      </c>
      <c r="D65" s="15">
        <v>57</v>
      </c>
      <c r="E65" s="12"/>
      <c r="F65" s="6">
        <f t="shared" si="25"/>
        <v>57</v>
      </c>
      <c r="G65" s="16">
        <f t="shared" si="26"/>
        <v>17.1</v>
      </c>
      <c r="H65" s="49"/>
      <c r="I65" s="12">
        <v>312.5</v>
      </c>
      <c r="J65" s="55">
        <f t="shared" si="19"/>
        <v>0</v>
      </c>
      <c r="K65" s="12" t="s">
        <v>95</v>
      </c>
      <c r="M65" s="2" t="b">
        <f t="shared" si="20"/>
        <v>1</v>
      </c>
    </row>
    <row r="66" ht="30" customHeight="1" spans="1:13">
      <c r="A66" s="12">
        <v>10</v>
      </c>
      <c r="B66" s="50" t="s">
        <v>81</v>
      </c>
      <c r="C66" s="14" t="s">
        <v>31</v>
      </c>
      <c r="D66" s="15">
        <v>55</v>
      </c>
      <c r="E66" s="12"/>
      <c r="F66" s="6">
        <f t="shared" si="25"/>
        <v>55</v>
      </c>
      <c r="G66" s="16">
        <f t="shared" si="26"/>
        <v>16.5</v>
      </c>
      <c r="H66" s="49"/>
      <c r="I66" s="12">
        <v>312.5</v>
      </c>
      <c r="J66" s="55">
        <f t="shared" si="19"/>
        <v>0</v>
      </c>
      <c r="K66" s="12"/>
      <c r="L66">
        <v>27</v>
      </c>
      <c r="M66" s="2" t="b">
        <f t="shared" si="20"/>
        <v>0</v>
      </c>
    </row>
    <row r="67" s="1" customFormat="1" ht="25.95" customHeight="1" spans="1:13">
      <c r="A67" s="20"/>
      <c r="B67" s="52" t="s">
        <v>82</v>
      </c>
      <c r="C67" s="22"/>
      <c r="D67" s="22">
        <f>SUM(D57:D66)</f>
        <v>3065</v>
      </c>
      <c r="E67" s="22">
        <f t="shared" ref="E67:J67" si="27">SUM(E57:E66)</f>
        <v>970</v>
      </c>
      <c r="F67" s="22">
        <f t="shared" si="27"/>
        <v>2095</v>
      </c>
      <c r="G67" s="22">
        <f t="shared" si="27"/>
        <v>628.5</v>
      </c>
      <c r="H67" s="53"/>
      <c r="I67" s="22"/>
      <c r="J67" s="53">
        <f t="shared" si="27"/>
        <v>91250</v>
      </c>
      <c r="K67" s="20"/>
      <c r="M67" s="2"/>
    </row>
    <row r="68" ht="28.05" customHeight="1" spans="1:13">
      <c r="A68" s="12">
        <v>1</v>
      </c>
      <c r="B68" s="50" t="s">
        <v>83</v>
      </c>
      <c r="C68" s="14" t="s">
        <v>26</v>
      </c>
      <c r="D68" s="15">
        <v>446</v>
      </c>
      <c r="E68" s="19">
        <v>272</v>
      </c>
      <c r="F68" s="6">
        <f t="shared" ref="F68:F73" si="28">D68-E68</f>
        <v>174</v>
      </c>
      <c r="G68" s="16">
        <f t="shared" ref="G68:G73" si="29">F68*0.3</f>
        <v>52.2</v>
      </c>
      <c r="H68" s="49"/>
      <c r="I68" s="12">
        <v>375</v>
      </c>
      <c r="J68" s="55">
        <f t="shared" si="19"/>
        <v>0</v>
      </c>
      <c r="K68" s="12"/>
      <c r="L68">
        <v>164</v>
      </c>
      <c r="M68" s="2" t="b">
        <f t="shared" si="20"/>
        <v>0</v>
      </c>
    </row>
    <row r="69" ht="33" customHeight="1" spans="1:13">
      <c r="A69" s="12">
        <v>2</v>
      </c>
      <c r="B69" s="50" t="s">
        <v>84</v>
      </c>
      <c r="C69" s="14" t="s">
        <v>19</v>
      </c>
      <c r="D69" s="15">
        <v>721</v>
      </c>
      <c r="E69" s="19">
        <v>88</v>
      </c>
      <c r="F69" s="6">
        <f t="shared" si="28"/>
        <v>633</v>
      </c>
      <c r="G69" s="16">
        <f t="shared" si="29"/>
        <v>189.9</v>
      </c>
      <c r="H69" s="49"/>
      <c r="I69" s="12">
        <v>312.5</v>
      </c>
      <c r="J69" s="55">
        <f t="shared" si="19"/>
        <v>0</v>
      </c>
      <c r="K69" s="12"/>
      <c r="L69">
        <v>340</v>
      </c>
      <c r="M69" s="2" t="b">
        <f t="shared" si="20"/>
        <v>0</v>
      </c>
    </row>
    <row r="70" ht="33" customHeight="1" spans="1:13">
      <c r="A70" s="12">
        <v>3</v>
      </c>
      <c r="B70" s="50" t="s">
        <v>85</v>
      </c>
      <c r="C70" s="14" t="s">
        <v>19</v>
      </c>
      <c r="D70" s="15">
        <v>336</v>
      </c>
      <c r="E70" s="12"/>
      <c r="F70" s="6">
        <f t="shared" si="28"/>
        <v>336</v>
      </c>
      <c r="G70" s="16">
        <f t="shared" si="29"/>
        <v>100.8</v>
      </c>
      <c r="H70" s="49"/>
      <c r="I70" s="12">
        <v>312.5</v>
      </c>
      <c r="J70" s="55">
        <f t="shared" si="19"/>
        <v>0</v>
      </c>
      <c r="K70" s="12"/>
      <c r="L70">
        <v>137</v>
      </c>
      <c r="M70" s="2" t="b">
        <f t="shared" si="20"/>
        <v>0</v>
      </c>
    </row>
    <row r="71" ht="19.95" customHeight="1" spans="1:13">
      <c r="A71" s="12">
        <v>4</v>
      </c>
      <c r="B71" s="50" t="s">
        <v>86</v>
      </c>
      <c r="C71" s="14" t="s">
        <v>19</v>
      </c>
      <c r="D71" s="15">
        <v>0</v>
      </c>
      <c r="E71" s="12"/>
      <c r="F71" s="6">
        <f t="shared" si="28"/>
        <v>0</v>
      </c>
      <c r="G71" s="16">
        <f t="shared" si="29"/>
        <v>0</v>
      </c>
      <c r="H71" s="49"/>
      <c r="I71" s="12">
        <v>312.5</v>
      </c>
      <c r="J71" s="55">
        <f t="shared" si="19"/>
        <v>0</v>
      </c>
      <c r="K71" s="12" t="s">
        <v>95</v>
      </c>
      <c r="M71" s="2" t="b">
        <f t="shared" si="20"/>
        <v>1</v>
      </c>
    </row>
    <row r="72" ht="33" customHeight="1" spans="1:13">
      <c r="A72" s="12">
        <v>5</v>
      </c>
      <c r="B72" s="50" t="s">
        <v>87</v>
      </c>
      <c r="C72" s="14" t="s">
        <v>19</v>
      </c>
      <c r="D72" s="15">
        <v>35</v>
      </c>
      <c r="E72" s="12"/>
      <c r="F72" s="6">
        <f t="shared" si="28"/>
        <v>35</v>
      </c>
      <c r="G72" s="16">
        <f t="shared" si="29"/>
        <v>10.5</v>
      </c>
      <c r="H72" s="49"/>
      <c r="I72" s="12">
        <v>312.5</v>
      </c>
      <c r="J72" s="55">
        <f t="shared" si="19"/>
        <v>0</v>
      </c>
      <c r="K72" s="12"/>
      <c r="L72">
        <v>21</v>
      </c>
      <c r="M72" s="2" t="b">
        <f t="shared" si="20"/>
        <v>0</v>
      </c>
    </row>
    <row r="73" ht="24" customHeight="1" spans="1:13">
      <c r="A73" s="12">
        <v>6</v>
      </c>
      <c r="B73" s="50" t="s">
        <v>88</v>
      </c>
      <c r="C73" s="14" t="s">
        <v>31</v>
      </c>
      <c r="D73" s="15">
        <v>24</v>
      </c>
      <c r="E73" s="12"/>
      <c r="F73" s="6">
        <f t="shared" si="28"/>
        <v>24</v>
      </c>
      <c r="G73" s="16">
        <f t="shared" si="29"/>
        <v>7.2</v>
      </c>
      <c r="H73" s="49"/>
      <c r="I73" s="12">
        <v>312.5</v>
      </c>
      <c r="J73" s="55">
        <f t="shared" si="19"/>
        <v>0</v>
      </c>
      <c r="K73" s="12"/>
      <c r="L73">
        <v>7</v>
      </c>
      <c r="M73" s="2" t="b">
        <f t="shared" si="20"/>
        <v>0</v>
      </c>
    </row>
    <row r="74" s="1" customFormat="1" ht="28.05" customHeight="1" spans="1:13">
      <c r="A74" s="20"/>
      <c r="B74" s="52" t="s">
        <v>89</v>
      </c>
      <c r="C74" s="22"/>
      <c r="D74" s="22">
        <f>SUM(D68:D73)</f>
        <v>1562</v>
      </c>
      <c r="E74" s="22">
        <f t="shared" ref="E74:J74" si="30">SUM(E68:E73)</f>
        <v>360</v>
      </c>
      <c r="F74" s="22">
        <f t="shared" si="30"/>
        <v>1202</v>
      </c>
      <c r="G74" s="22">
        <f t="shared" si="30"/>
        <v>360.6</v>
      </c>
      <c r="H74" s="53"/>
      <c r="I74" s="22"/>
      <c r="J74" s="53">
        <f t="shared" si="30"/>
        <v>0</v>
      </c>
      <c r="K74" s="20"/>
      <c r="M74" s="2"/>
    </row>
  </sheetData>
  <sheetProtection formatCells="0" insertHyperlinks="0" autoFilter="0"/>
  <mergeCells count="13">
    <mergeCell ref="A1:K1"/>
    <mergeCell ref="B4:C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393055555555556" right="0.393055555555556" top="0.393055555555556" bottom="0.393055555555556" header="0" footer="0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55"/>
  <sheetViews>
    <sheetView workbookViewId="0">
      <pane ySplit="3" topLeftCell="A4" activePane="bottomLeft" state="frozen"/>
      <selection/>
      <selection pane="bottomLeft" activeCell="H60" sqref="H60"/>
    </sheetView>
  </sheetViews>
  <sheetFormatPr defaultColWidth="9" defaultRowHeight="14.25"/>
  <cols>
    <col min="1" max="1" width="5.88333333333333" style="2" customWidth="1"/>
    <col min="2" max="2" width="26.0666666666667" style="3" customWidth="1"/>
    <col min="3" max="3" width="10.175" style="2" customWidth="1"/>
    <col min="4" max="4" width="9.10833333333333" style="4" customWidth="1"/>
    <col min="5" max="5" width="7" style="4" customWidth="1"/>
    <col min="6" max="6" width="11.1083333333333" style="4" customWidth="1"/>
    <col min="7" max="7" width="10" style="4" customWidth="1"/>
    <col min="8" max="8" width="12.4416666666667" style="4" customWidth="1"/>
    <col min="9" max="9" width="9.33333333333333" style="4" customWidth="1"/>
    <col min="10" max="10" width="12.775" style="4" customWidth="1"/>
    <col min="11" max="11" width="12.875" style="4" customWidth="1"/>
    <col min="12" max="12" width="11.625" style="2"/>
    <col min="13" max="13" width="10.375" style="2"/>
    <col min="14" max="16384" width="9" style="2"/>
  </cols>
  <sheetData>
    <row r="1" ht="30" customHeight="1" spans="1:11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8" customHeight="1" spans="1:11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7</v>
      </c>
      <c r="G2" s="6" t="s">
        <v>8</v>
      </c>
      <c r="H2" s="6" t="s">
        <v>11</v>
      </c>
      <c r="I2" s="6" t="s">
        <v>91</v>
      </c>
      <c r="J2" s="6" t="s">
        <v>92</v>
      </c>
      <c r="K2" s="26" t="s">
        <v>93</v>
      </c>
    </row>
    <row r="3" ht="31.95" customHeight="1" spans="1:11">
      <c r="A3" s="6"/>
      <c r="B3" s="7"/>
      <c r="C3" s="8"/>
      <c r="D3" s="6"/>
      <c r="E3" s="6"/>
      <c r="F3" s="6"/>
      <c r="G3" s="6"/>
      <c r="H3" s="6"/>
      <c r="I3" s="6"/>
      <c r="J3" s="6"/>
      <c r="K3" s="28"/>
    </row>
    <row r="4" ht="25" customHeight="1" spans="1:11">
      <c r="A4" s="9"/>
      <c r="B4" s="10" t="s">
        <v>15</v>
      </c>
      <c r="C4" s="9"/>
      <c r="D4" s="6">
        <f>SUM(D5:D12,D14:D14,D16:D16,D18:D18,D20:D28,D30:D35,D37:D44,D46:D51,D53:D54)</f>
        <v>25037</v>
      </c>
      <c r="E4" s="6">
        <f>SUM(E5:E12,E14:E14,E16:E16,E18:E18,E20:E28,E30:E35,E37:E44,E46:E51,E53:E54)</f>
        <v>5321</v>
      </c>
      <c r="F4" s="6">
        <f t="shared" ref="F4:F9" si="0">D4-E4</f>
        <v>19716</v>
      </c>
      <c r="G4" s="6">
        <f>G13+G15+G17+G19+G29+G36+G45+G52+G55</f>
        <v>6043.8</v>
      </c>
      <c r="H4" s="11">
        <f>H13+H15+H17+H19+H29+H36+H45+H52+H55</f>
        <v>4222</v>
      </c>
      <c r="I4" s="11"/>
      <c r="J4" s="11">
        <f>J13+J15+J17+J19+J29+J36+J45+J52+J55</f>
        <v>1370875</v>
      </c>
      <c r="K4" s="12">
        <f>K13+K15+K17+K19+K29+K36+K45+K52+K55</f>
        <v>1086423.16</v>
      </c>
    </row>
    <row r="5" ht="25" customHeight="1" spans="1:11">
      <c r="A5" s="12">
        <v>1</v>
      </c>
      <c r="B5" s="13" t="s">
        <v>18</v>
      </c>
      <c r="C5" s="14" t="s">
        <v>19</v>
      </c>
      <c r="D5" s="15">
        <v>790</v>
      </c>
      <c r="E5" s="12"/>
      <c r="F5" s="6">
        <f t="shared" si="0"/>
        <v>790</v>
      </c>
      <c r="G5" s="16">
        <f t="shared" ref="G5:G12" si="1">F5*0.3</f>
        <v>237</v>
      </c>
      <c r="H5" s="11">
        <f>121+103</f>
        <v>224</v>
      </c>
      <c r="I5" s="29">
        <v>312.5</v>
      </c>
      <c r="J5" s="30">
        <f t="shared" ref="J5:J12" si="2">H5*I5</f>
        <v>70000</v>
      </c>
      <c r="K5" s="30">
        <v>70000</v>
      </c>
    </row>
    <row r="6" ht="25" customHeight="1" spans="1:11">
      <c r="A6" s="12">
        <v>2</v>
      </c>
      <c r="B6" s="13" t="s">
        <v>20</v>
      </c>
      <c r="C6" s="14" t="s">
        <v>19</v>
      </c>
      <c r="D6" s="15">
        <v>1575</v>
      </c>
      <c r="E6" s="12"/>
      <c r="F6" s="6">
        <f t="shared" si="0"/>
        <v>1575</v>
      </c>
      <c r="G6" s="16">
        <f t="shared" si="1"/>
        <v>472.5</v>
      </c>
      <c r="H6" s="48">
        <f>126+84</f>
        <v>210</v>
      </c>
      <c r="I6" s="29">
        <v>312.5</v>
      </c>
      <c r="J6" s="30">
        <f t="shared" si="2"/>
        <v>65625</v>
      </c>
      <c r="K6" s="30">
        <v>65625</v>
      </c>
    </row>
    <row r="7" ht="25" customHeight="1" spans="1:11">
      <c r="A7" s="12">
        <v>3</v>
      </c>
      <c r="B7" s="13" t="s">
        <v>21</v>
      </c>
      <c r="C7" s="14" t="s">
        <v>19</v>
      </c>
      <c r="D7" s="15">
        <v>1313</v>
      </c>
      <c r="E7" s="12"/>
      <c r="F7" s="6">
        <f t="shared" si="0"/>
        <v>1313</v>
      </c>
      <c r="G7" s="16">
        <f t="shared" si="1"/>
        <v>393.9</v>
      </c>
      <c r="H7" s="48">
        <f>137+67</f>
        <v>204</v>
      </c>
      <c r="I7" s="29">
        <v>312.5</v>
      </c>
      <c r="J7" s="30">
        <f t="shared" si="2"/>
        <v>63750</v>
      </c>
      <c r="K7" s="30">
        <v>63750</v>
      </c>
    </row>
    <row r="8" ht="25" customHeight="1" spans="1:11">
      <c r="A8" s="12">
        <v>4</v>
      </c>
      <c r="B8" s="13" t="s">
        <v>22</v>
      </c>
      <c r="C8" s="14" t="s">
        <v>19</v>
      </c>
      <c r="D8" s="15">
        <v>1580</v>
      </c>
      <c r="E8" s="12"/>
      <c r="F8" s="6">
        <f t="shared" si="0"/>
        <v>1580</v>
      </c>
      <c r="G8" s="16">
        <f t="shared" si="1"/>
        <v>474</v>
      </c>
      <c r="H8" s="48">
        <f>125+65</f>
        <v>190</v>
      </c>
      <c r="I8" s="29">
        <v>312.5</v>
      </c>
      <c r="J8" s="30">
        <f t="shared" si="2"/>
        <v>59375</v>
      </c>
      <c r="K8" s="30">
        <v>59375</v>
      </c>
    </row>
    <row r="9" ht="25" customHeight="1" spans="1:12">
      <c r="A9" s="12">
        <v>5</v>
      </c>
      <c r="B9" s="13" t="s">
        <v>23</v>
      </c>
      <c r="C9" s="14" t="s">
        <v>19</v>
      </c>
      <c r="D9" s="15">
        <v>1405</v>
      </c>
      <c r="E9" s="19">
        <v>82</v>
      </c>
      <c r="F9" s="6">
        <f t="shared" si="0"/>
        <v>1323</v>
      </c>
      <c r="G9" s="16">
        <f t="shared" si="1"/>
        <v>396.9</v>
      </c>
      <c r="H9" s="11">
        <v>144</v>
      </c>
      <c r="I9" s="29">
        <v>312.5</v>
      </c>
      <c r="J9" s="30">
        <f t="shared" si="2"/>
        <v>45000</v>
      </c>
      <c r="K9" s="12">
        <f>J9-L9</f>
        <v>37471.04</v>
      </c>
      <c r="L9" s="2">
        <v>7528.96</v>
      </c>
    </row>
    <row r="10" ht="25" customHeight="1" spans="1:11">
      <c r="A10" s="12">
        <v>6</v>
      </c>
      <c r="B10" s="13" t="s">
        <v>24</v>
      </c>
      <c r="C10" s="14" t="s">
        <v>19</v>
      </c>
      <c r="D10" s="15"/>
      <c r="E10" s="12"/>
      <c r="F10" s="6">
        <v>430</v>
      </c>
      <c r="G10" s="16">
        <f t="shared" si="1"/>
        <v>129</v>
      </c>
      <c r="H10" s="11">
        <f>75+51</f>
        <v>126</v>
      </c>
      <c r="I10" s="29">
        <v>312.5</v>
      </c>
      <c r="J10" s="30">
        <f t="shared" si="2"/>
        <v>39375</v>
      </c>
      <c r="K10" s="12">
        <v>39375</v>
      </c>
    </row>
    <row r="11" ht="25" customHeight="1" spans="1:13">
      <c r="A11" s="12">
        <v>7</v>
      </c>
      <c r="B11" s="13" t="s">
        <v>25</v>
      </c>
      <c r="C11" s="14" t="s">
        <v>26</v>
      </c>
      <c r="D11" s="15">
        <v>2360</v>
      </c>
      <c r="E11" s="12">
        <v>1338</v>
      </c>
      <c r="F11" s="6">
        <f>D11-E11</f>
        <v>1022</v>
      </c>
      <c r="G11" s="16">
        <f t="shared" si="1"/>
        <v>306.6</v>
      </c>
      <c r="H11" s="11">
        <v>154</v>
      </c>
      <c r="I11" s="29">
        <v>375</v>
      </c>
      <c r="J11" s="30">
        <v>57750</v>
      </c>
      <c r="K11" s="12"/>
      <c r="L11" s="4">
        <v>308057.48</v>
      </c>
      <c r="M11" s="2">
        <f>L11-J11</f>
        <v>250307.48</v>
      </c>
    </row>
    <row r="12" ht="25" customHeight="1" spans="1:13">
      <c r="A12" s="12">
        <v>8</v>
      </c>
      <c r="B12" s="13" t="s">
        <v>27</v>
      </c>
      <c r="C12" s="14" t="s">
        <v>26</v>
      </c>
      <c r="D12" s="15">
        <v>1838</v>
      </c>
      <c r="E12" s="12">
        <v>596</v>
      </c>
      <c r="F12" s="6">
        <f>D12-E12</f>
        <v>1242</v>
      </c>
      <c r="G12" s="16">
        <f t="shared" si="1"/>
        <v>372.6</v>
      </c>
      <c r="H12" s="11">
        <v>199</v>
      </c>
      <c r="I12" s="29">
        <v>375</v>
      </c>
      <c r="J12" s="30">
        <v>74625</v>
      </c>
      <c r="K12" s="12"/>
      <c r="L12" s="4">
        <v>135104.6</v>
      </c>
      <c r="M12" s="2">
        <f>L12-J12</f>
        <v>60479.6</v>
      </c>
    </row>
    <row r="13" s="1" customFormat="1" ht="25" customHeight="1" spans="1:11">
      <c r="A13" s="20"/>
      <c r="B13" s="21" t="s">
        <v>28</v>
      </c>
      <c r="C13" s="22"/>
      <c r="D13" s="22">
        <f t="shared" ref="D13:H13" si="3">SUM(D5:D12)</f>
        <v>10861</v>
      </c>
      <c r="E13" s="22">
        <f t="shared" si="3"/>
        <v>2016</v>
      </c>
      <c r="F13" s="22">
        <f t="shared" si="3"/>
        <v>9275</v>
      </c>
      <c r="G13" s="22">
        <f t="shared" si="3"/>
        <v>2782.5</v>
      </c>
      <c r="H13" s="23">
        <f t="shared" si="3"/>
        <v>1451</v>
      </c>
      <c r="I13" s="23"/>
      <c r="J13" s="23">
        <f>SUM(J5:J12)</f>
        <v>475500</v>
      </c>
      <c r="K13" s="20">
        <f>SUM(K5:K12)</f>
        <v>335596.04</v>
      </c>
    </row>
    <row r="14" ht="25" customHeight="1" spans="1:11">
      <c r="A14" s="12">
        <v>1</v>
      </c>
      <c r="B14" s="13" t="s">
        <v>29</v>
      </c>
      <c r="C14" s="14" t="s">
        <v>19</v>
      </c>
      <c r="D14" s="15">
        <v>287</v>
      </c>
      <c r="E14" s="19">
        <v>74</v>
      </c>
      <c r="F14" s="6">
        <f>D14-E14</f>
        <v>213</v>
      </c>
      <c r="G14" s="16">
        <f>F14*0.3</f>
        <v>63.9</v>
      </c>
      <c r="H14" s="11">
        <f>35+13</f>
        <v>48</v>
      </c>
      <c r="I14" s="29">
        <v>312.5</v>
      </c>
      <c r="J14" s="30">
        <f>H14*I14</f>
        <v>15000</v>
      </c>
      <c r="K14" s="12">
        <v>15000</v>
      </c>
    </row>
    <row r="15" s="1" customFormat="1" ht="25" customHeight="1" spans="1:11">
      <c r="A15" s="20"/>
      <c r="B15" s="21" t="s">
        <v>33</v>
      </c>
      <c r="C15" s="22"/>
      <c r="D15" s="22">
        <f>SUM(D14:D14)</f>
        <v>287</v>
      </c>
      <c r="E15" s="22">
        <f>SUM(E14:E14)</f>
        <v>74</v>
      </c>
      <c r="F15" s="22">
        <f>SUM(F14:F14)</f>
        <v>213</v>
      </c>
      <c r="G15" s="22">
        <f>SUM(G14:G14)</f>
        <v>63.9</v>
      </c>
      <c r="H15" s="23">
        <f>SUM(H14:H14)</f>
        <v>48</v>
      </c>
      <c r="I15" s="23"/>
      <c r="J15" s="23">
        <f>SUM(J14:J14)</f>
        <v>15000</v>
      </c>
      <c r="K15" s="20">
        <v>15000</v>
      </c>
    </row>
    <row r="16" ht="25" customHeight="1" spans="1:11">
      <c r="A16" s="12">
        <v>1</v>
      </c>
      <c r="B16" s="13" t="s">
        <v>34</v>
      </c>
      <c r="C16" s="14" t="s">
        <v>19</v>
      </c>
      <c r="D16" s="15">
        <v>414</v>
      </c>
      <c r="E16" s="12"/>
      <c r="F16" s="6">
        <f>D16-E16</f>
        <v>414</v>
      </c>
      <c r="G16" s="16">
        <f>F16*0.3</f>
        <v>124.2</v>
      </c>
      <c r="H16" s="11">
        <f>89+32</f>
        <v>121</v>
      </c>
      <c r="I16" s="29">
        <v>312.5</v>
      </c>
      <c r="J16" s="30">
        <f>H16*I16</f>
        <v>37812.5</v>
      </c>
      <c r="K16" s="12">
        <v>37812.5</v>
      </c>
    </row>
    <row r="17" s="1" customFormat="1" ht="25" customHeight="1" spans="1:11">
      <c r="A17" s="20"/>
      <c r="B17" s="21" t="s">
        <v>36</v>
      </c>
      <c r="C17" s="22"/>
      <c r="D17" s="22">
        <f>SUM(D16:D16)</f>
        <v>414</v>
      </c>
      <c r="E17" s="22"/>
      <c r="F17" s="22">
        <f>SUM(F16:F16)</f>
        <v>414</v>
      </c>
      <c r="G17" s="22">
        <f>SUM(G16:G16)</f>
        <v>124.2</v>
      </c>
      <c r="H17" s="23">
        <f>SUM(H16:H16)</f>
        <v>121</v>
      </c>
      <c r="I17" s="23"/>
      <c r="J17" s="23">
        <f>SUM(J16:J16)</f>
        <v>37812.5</v>
      </c>
      <c r="K17" s="20">
        <v>37812.5</v>
      </c>
    </row>
    <row r="18" ht="25" customHeight="1" spans="1:11">
      <c r="A18" s="12">
        <v>1</v>
      </c>
      <c r="B18" s="13" t="s">
        <v>37</v>
      </c>
      <c r="C18" s="14" t="s">
        <v>19</v>
      </c>
      <c r="D18" s="15">
        <v>121</v>
      </c>
      <c r="E18" s="12"/>
      <c r="F18" s="6">
        <f>D18-E18</f>
        <v>121</v>
      </c>
      <c r="G18" s="16">
        <f>F18*0.3</f>
        <v>36.3</v>
      </c>
      <c r="H18" s="11">
        <f>23+17</f>
        <v>40</v>
      </c>
      <c r="I18" s="29">
        <v>312.5</v>
      </c>
      <c r="J18" s="30">
        <f>H18*I18</f>
        <v>12500</v>
      </c>
      <c r="K18" s="12">
        <v>12500</v>
      </c>
    </row>
    <row r="19" s="1" customFormat="1" ht="25" customHeight="1" spans="1:11">
      <c r="A19" s="20"/>
      <c r="B19" s="21" t="s">
        <v>39</v>
      </c>
      <c r="C19" s="22"/>
      <c r="D19" s="22">
        <f>SUM(D18:D18)</f>
        <v>121</v>
      </c>
      <c r="E19" s="22"/>
      <c r="F19" s="20">
        <f>SUM(F18:F18)</f>
        <v>121</v>
      </c>
      <c r="G19" s="20">
        <f>SUM(G18:G18)</f>
        <v>36.3</v>
      </c>
      <c r="H19" s="24">
        <f>SUM(H18:H18)</f>
        <v>40</v>
      </c>
      <c r="I19" s="24"/>
      <c r="J19" s="24">
        <f>SUM(J18:J18)</f>
        <v>12500</v>
      </c>
      <c r="K19" s="20">
        <v>12500</v>
      </c>
    </row>
    <row r="20" ht="25" customHeight="1" spans="1:12">
      <c r="A20" s="12">
        <v>1</v>
      </c>
      <c r="B20" s="13" t="s">
        <v>40</v>
      </c>
      <c r="C20" s="14" t="s">
        <v>26</v>
      </c>
      <c r="D20" s="15">
        <v>707</v>
      </c>
      <c r="E20" s="19">
        <v>368</v>
      </c>
      <c r="F20" s="6">
        <f t="shared" ref="F20:F29" si="4">D20-E20</f>
        <v>339</v>
      </c>
      <c r="G20" s="16">
        <f t="shared" ref="G20:G29" si="5">F20*0.3</f>
        <v>101.7</v>
      </c>
      <c r="H20" s="11">
        <v>99</v>
      </c>
      <c r="I20" s="29">
        <v>375</v>
      </c>
      <c r="J20" s="30">
        <f t="shared" ref="J20:J29" si="6">H20*I20</f>
        <v>37125</v>
      </c>
      <c r="K20" s="12">
        <f>J20-L20</f>
        <v>6216.06</v>
      </c>
      <c r="L20" s="2">
        <v>30908.94</v>
      </c>
    </row>
    <row r="21" ht="25" customHeight="1" spans="1:11">
      <c r="A21" s="12">
        <v>2</v>
      </c>
      <c r="B21" s="13" t="s">
        <v>41</v>
      </c>
      <c r="C21" s="14" t="s">
        <v>19</v>
      </c>
      <c r="D21" s="15">
        <v>480</v>
      </c>
      <c r="E21" s="12"/>
      <c r="F21" s="6">
        <f t="shared" si="4"/>
        <v>480</v>
      </c>
      <c r="G21" s="16">
        <f t="shared" si="5"/>
        <v>144</v>
      </c>
      <c r="H21" s="11">
        <f>92+70</f>
        <v>162</v>
      </c>
      <c r="I21" s="29">
        <v>312.5</v>
      </c>
      <c r="J21" s="30">
        <f t="shared" si="6"/>
        <v>50625</v>
      </c>
      <c r="K21" s="12">
        <v>50625</v>
      </c>
    </row>
    <row r="22" ht="25" customHeight="1" spans="1:11">
      <c r="A22" s="12">
        <v>3</v>
      </c>
      <c r="B22" s="13" t="s">
        <v>42</v>
      </c>
      <c r="C22" s="14" t="s">
        <v>19</v>
      </c>
      <c r="D22" s="15">
        <v>297</v>
      </c>
      <c r="E22" s="12"/>
      <c r="F22" s="6">
        <f t="shared" si="4"/>
        <v>297</v>
      </c>
      <c r="G22" s="16">
        <f t="shared" si="5"/>
        <v>89.1</v>
      </c>
      <c r="H22" s="11">
        <f>69+28</f>
        <v>97</v>
      </c>
      <c r="I22" s="29">
        <v>312.5</v>
      </c>
      <c r="J22" s="30">
        <f t="shared" si="6"/>
        <v>30312.5</v>
      </c>
      <c r="K22" s="12">
        <v>30312.5</v>
      </c>
    </row>
    <row r="23" ht="25" customHeight="1" spans="1:11">
      <c r="A23" s="12">
        <v>4</v>
      </c>
      <c r="B23" s="13" t="s">
        <v>43</v>
      </c>
      <c r="C23" s="14" t="s">
        <v>19</v>
      </c>
      <c r="D23" s="15">
        <v>96</v>
      </c>
      <c r="E23" s="12"/>
      <c r="F23" s="6">
        <f t="shared" si="4"/>
        <v>96</v>
      </c>
      <c r="G23" s="16">
        <f t="shared" si="5"/>
        <v>28.8</v>
      </c>
      <c r="H23" s="11">
        <v>31</v>
      </c>
      <c r="I23" s="29">
        <v>312.5</v>
      </c>
      <c r="J23" s="30">
        <f t="shared" si="6"/>
        <v>9687.5</v>
      </c>
      <c r="K23" s="12">
        <v>9687.5</v>
      </c>
    </row>
    <row r="24" ht="25" customHeight="1" spans="1:11">
      <c r="A24" s="12">
        <v>5</v>
      </c>
      <c r="B24" s="13" t="s">
        <v>44</v>
      </c>
      <c r="C24" s="14" t="s">
        <v>19</v>
      </c>
      <c r="D24" s="15">
        <v>103</v>
      </c>
      <c r="E24" s="12"/>
      <c r="F24" s="6">
        <f t="shared" si="4"/>
        <v>103</v>
      </c>
      <c r="G24" s="16">
        <f t="shared" si="5"/>
        <v>30.9</v>
      </c>
      <c r="H24" s="11">
        <v>34</v>
      </c>
      <c r="I24" s="29">
        <v>312.5</v>
      </c>
      <c r="J24" s="30">
        <f t="shared" si="6"/>
        <v>10625</v>
      </c>
      <c r="K24" s="12">
        <v>10625</v>
      </c>
    </row>
    <row r="25" ht="25" customHeight="1" spans="1:12">
      <c r="A25" s="12">
        <v>6</v>
      </c>
      <c r="B25" s="13" t="s">
        <v>45</v>
      </c>
      <c r="C25" s="14" t="s">
        <v>19</v>
      </c>
      <c r="D25" s="15">
        <v>387</v>
      </c>
      <c r="E25" s="19">
        <v>112</v>
      </c>
      <c r="F25" s="6">
        <f t="shared" si="4"/>
        <v>275</v>
      </c>
      <c r="G25" s="16">
        <f t="shared" si="5"/>
        <v>82.5</v>
      </c>
      <c r="H25" s="11">
        <f>32+37</f>
        <v>69</v>
      </c>
      <c r="I25" s="29">
        <v>312.5</v>
      </c>
      <c r="J25" s="30">
        <f t="shared" si="6"/>
        <v>21562.5</v>
      </c>
      <c r="K25" s="12">
        <f>J25-L25</f>
        <v>13348.62</v>
      </c>
      <c r="L25" s="2">
        <v>8213.88</v>
      </c>
    </row>
    <row r="26" ht="25" customHeight="1" spans="1:11">
      <c r="A26" s="12">
        <v>7</v>
      </c>
      <c r="B26" s="13" t="s">
        <v>46</v>
      </c>
      <c r="C26" s="14" t="s">
        <v>19</v>
      </c>
      <c r="D26" s="15">
        <v>207</v>
      </c>
      <c r="E26" s="12"/>
      <c r="F26" s="6">
        <f t="shared" si="4"/>
        <v>207</v>
      </c>
      <c r="G26" s="16">
        <f t="shared" si="5"/>
        <v>62.1</v>
      </c>
      <c r="H26" s="11">
        <f>62+34</f>
        <v>96</v>
      </c>
      <c r="I26" s="29">
        <v>312.5</v>
      </c>
      <c r="J26" s="30">
        <f t="shared" si="6"/>
        <v>30000</v>
      </c>
      <c r="K26" s="12">
        <v>30000</v>
      </c>
    </row>
    <row r="27" ht="25" customHeight="1" spans="1:11">
      <c r="A27" s="12">
        <v>8</v>
      </c>
      <c r="B27" s="13" t="s">
        <v>47</v>
      </c>
      <c r="C27" s="14" t="s">
        <v>19</v>
      </c>
      <c r="D27" s="15">
        <v>205</v>
      </c>
      <c r="E27" s="12"/>
      <c r="F27" s="6">
        <f t="shared" si="4"/>
        <v>205</v>
      </c>
      <c r="G27" s="16">
        <f t="shared" si="5"/>
        <v>61.5</v>
      </c>
      <c r="H27" s="11">
        <f>19+4</f>
        <v>23</v>
      </c>
      <c r="I27" s="29">
        <v>312.5</v>
      </c>
      <c r="J27" s="30">
        <f t="shared" si="6"/>
        <v>7187.5</v>
      </c>
      <c r="K27" s="12">
        <v>7187.5</v>
      </c>
    </row>
    <row r="28" ht="25" customHeight="1" spans="1:11">
      <c r="A28" s="12">
        <v>9</v>
      </c>
      <c r="B28" s="13" t="s">
        <v>48</v>
      </c>
      <c r="C28" s="14" t="s">
        <v>19</v>
      </c>
      <c r="D28" s="15">
        <v>56</v>
      </c>
      <c r="E28" s="12"/>
      <c r="F28" s="6">
        <f t="shared" si="4"/>
        <v>56</v>
      </c>
      <c r="G28" s="16">
        <f t="shared" si="5"/>
        <v>16.8</v>
      </c>
      <c r="H28" s="11">
        <v>27</v>
      </c>
      <c r="I28" s="29">
        <v>312.5</v>
      </c>
      <c r="J28" s="30">
        <f t="shared" si="6"/>
        <v>8437.5</v>
      </c>
      <c r="K28" s="12">
        <v>8437.5</v>
      </c>
    </row>
    <row r="29" s="1" customFormat="1" ht="25" customHeight="1" spans="1:11">
      <c r="A29" s="20"/>
      <c r="B29" s="21" t="s">
        <v>50</v>
      </c>
      <c r="C29" s="22"/>
      <c r="D29" s="22">
        <f>SUM(D20:D28)</f>
        <v>2538</v>
      </c>
      <c r="E29" s="22">
        <f>SUM(E20:E28)</f>
        <v>480</v>
      </c>
      <c r="F29" s="22">
        <f>SUM(F20:F28)</f>
        <v>2058</v>
      </c>
      <c r="G29" s="22">
        <f>SUM(G20:G28)</f>
        <v>617.4</v>
      </c>
      <c r="H29" s="23">
        <f>SUM(H20:H28)</f>
        <v>638</v>
      </c>
      <c r="I29" s="23"/>
      <c r="J29" s="23">
        <f>SUM(J20:J28)</f>
        <v>205562.5</v>
      </c>
      <c r="K29" s="20">
        <f>SUM(K20:K28)</f>
        <v>166439.68</v>
      </c>
    </row>
    <row r="30" ht="25" customHeight="1" spans="1:11">
      <c r="A30" s="12">
        <v>1</v>
      </c>
      <c r="B30" s="13" t="s">
        <v>51</v>
      </c>
      <c r="C30" s="14" t="s">
        <v>26</v>
      </c>
      <c r="D30" s="15">
        <v>710</v>
      </c>
      <c r="E30" s="19">
        <v>330</v>
      </c>
      <c r="F30" s="6">
        <f t="shared" ref="F30:F35" si="7">D30-E30</f>
        <v>380</v>
      </c>
      <c r="G30" s="16">
        <f t="shared" ref="G30:G35" si="8">F30*0.3</f>
        <v>114</v>
      </c>
      <c r="H30" s="11">
        <v>134</v>
      </c>
      <c r="I30" s="29">
        <v>375</v>
      </c>
      <c r="J30" s="30">
        <f t="shared" ref="J30:J35" si="9">H30*I30</f>
        <v>50250</v>
      </c>
      <c r="K30" s="12">
        <v>50250</v>
      </c>
    </row>
    <row r="31" ht="25" customHeight="1" spans="1:12">
      <c r="A31" s="12">
        <v>2</v>
      </c>
      <c r="B31" s="13" t="s">
        <v>52</v>
      </c>
      <c r="C31" s="14" t="s">
        <v>19</v>
      </c>
      <c r="D31" s="15">
        <v>695</v>
      </c>
      <c r="E31" s="19">
        <v>140</v>
      </c>
      <c r="F31" s="6">
        <f t="shared" si="7"/>
        <v>555</v>
      </c>
      <c r="G31" s="16">
        <f t="shared" si="8"/>
        <v>166.5</v>
      </c>
      <c r="H31" s="11">
        <f>87+154</f>
        <v>241</v>
      </c>
      <c r="I31" s="29">
        <v>312.5</v>
      </c>
      <c r="J31" s="30">
        <f t="shared" si="9"/>
        <v>75312.5</v>
      </c>
      <c r="K31" s="12">
        <f>J31-L31</f>
        <v>64679</v>
      </c>
      <c r="L31" s="2">
        <v>10633.5</v>
      </c>
    </row>
    <row r="32" ht="25" customHeight="1" spans="1:11">
      <c r="A32" s="12">
        <v>3</v>
      </c>
      <c r="B32" s="13" t="s">
        <v>53</v>
      </c>
      <c r="C32" s="14" t="s">
        <v>19</v>
      </c>
      <c r="D32" s="15">
        <v>223</v>
      </c>
      <c r="E32" s="12"/>
      <c r="F32" s="6">
        <f t="shared" si="7"/>
        <v>223</v>
      </c>
      <c r="G32" s="16">
        <f t="shared" si="8"/>
        <v>66.9</v>
      </c>
      <c r="H32" s="11">
        <f>49+19</f>
        <v>68</v>
      </c>
      <c r="I32" s="29">
        <v>312.5</v>
      </c>
      <c r="J32" s="30">
        <f t="shared" si="9"/>
        <v>21250</v>
      </c>
      <c r="K32" s="12">
        <v>21250</v>
      </c>
    </row>
    <row r="33" ht="25" customHeight="1" spans="1:11">
      <c r="A33" s="12">
        <v>5</v>
      </c>
      <c r="B33" s="13" t="s">
        <v>55</v>
      </c>
      <c r="C33" s="14" t="s">
        <v>19</v>
      </c>
      <c r="D33" s="15">
        <v>57</v>
      </c>
      <c r="E33" s="12"/>
      <c r="F33" s="6">
        <f t="shared" si="7"/>
        <v>57</v>
      </c>
      <c r="G33" s="16">
        <f t="shared" si="8"/>
        <v>17.1</v>
      </c>
      <c r="H33" s="11">
        <v>18</v>
      </c>
      <c r="I33" s="29">
        <v>312.5</v>
      </c>
      <c r="J33" s="30">
        <f t="shared" si="9"/>
        <v>5625</v>
      </c>
      <c r="K33" s="12">
        <v>5625</v>
      </c>
    </row>
    <row r="34" ht="25" customHeight="1" spans="1:11">
      <c r="A34" s="12">
        <v>6</v>
      </c>
      <c r="B34" s="13" t="s">
        <v>56</v>
      </c>
      <c r="C34" s="14" t="s">
        <v>19</v>
      </c>
      <c r="D34" s="15">
        <v>366</v>
      </c>
      <c r="E34" s="12"/>
      <c r="F34" s="6">
        <f t="shared" si="7"/>
        <v>366</v>
      </c>
      <c r="G34" s="16">
        <f t="shared" si="8"/>
        <v>109.8</v>
      </c>
      <c r="H34" s="11">
        <f>106+72</f>
        <v>178</v>
      </c>
      <c r="I34" s="29">
        <v>312.5</v>
      </c>
      <c r="J34" s="30">
        <f t="shared" si="9"/>
        <v>55625</v>
      </c>
      <c r="K34" s="12">
        <v>55625</v>
      </c>
    </row>
    <row r="35" ht="25" customHeight="1" spans="1:11">
      <c r="A35" s="12">
        <v>7</v>
      </c>
      <c r="B35" s="13" t="s">
        <v>57</v>
      </c>
      <c r="C35" s="14" t="s">
        <v>31</v>
      </c>
      <c r="D35" s="15">
        <v>52</v>
      </c>
      <c r="E35" s="12"/>
      <c r="F35" s="6">
        <f t="shared" si="7"/>
        <v>52</v>
      </c>
      <c r="G35" s="16">
        <f t="shared" si="8"/>
        <v>15.6</v>
      </c>
      <c r="H35" s="11">
        <v>31</v>
      </c>
      <c r="I35" s="29">
        <v>312.5</v>
      </c>
      <c r="J35" s="30">
        <f t="shared" si="9"/>
        <v>9687.5</v>
      </c>
      <c r="K35" s="12">
        <v>9687.5</v>
      </c>
    </row>
    <row r="36" s="1" customFormat="1" ht="25" customHeight="1" spans="1:11">
      <c r="A36" s="20"/>
      <c r="B36" s="21" t="s">
        <v>58</v>
      </c>
      <c r="C36" s="22"/>
      <c r="D36" s="22">
        <f>SUM(D30:D35)</f>
        <v>2103</v>
      </c>
      <c r="E36" s="22">
        <f>SUM(E30:E35)</f>
        <v>470</v>
      </c>
      <c r="F36" s="22">
        <f>SUM(F30:F35)</f>
        <v>1633</v>
      </c>
      <c r="G36" s="22">
        <f>SUM(G30:G35)</f>
        <v>489.9</v>
      </c>
      <c r="H36" s="23">
        <f>SUM(H30:H35)</f>
        <v>670</v>
      </c>
      <c r="I36" s="23"/>
      <c r="J36" s="23">
        <f>SUM(J30:J35)</f>
        <v>217750</v>
      </c>
      <c r="K36" s="20">
        <f>SUM(K30:K35)</f>
        <v>207116.5</v>
      </c>
    </row>
    <row r="37" ht="25" customHeight="1" spans="1:11">
      <c r="A37" s="12">
        <v>1</v>
      </c>
      <c r="B37" s="13" t="s">
        <v>59</v>
      </c>
      <c r="C37" s="14" t="s">
        <v>26</v>
      </c>
      <c r="D37" s="15">
        <v>1664</v>
      </c>
      <c r="E37" s="19">
        <v>927</v>
      </c>
      <c r="F37" s="6">
        <f t="shared" ref="F37:F44" si="10">D37-E37</f>
        <v>737</v>
      </c>
      <c r="G37" s="16">
        <f t="shared" ref="G37:G44" si="11">F37*0.3</f>
        <v>221.1</v>
      </c>
      <c r="H37" s="11">
        <v>115</v>
      </c>
      <c r="I37" s="29">
        <v>375</v>
      </c>
      <c r="J37" s="30">
        <f t="shared" ref="J37:J44" si="12">H37*I37</f>
        <v>43125</v>
      </c>
      <c r="K37" s="12">
        <v>43125</v>
      </c>
    </row>
    <row r="38" ht="25" customHeight="1" spans="1:12">
      <c r="A38" s="12">
        <v>2</v>
      </c>
      <c r="B38" s="13" t="s">
        <v>60</v>
      </c>
      <c r="C38" s="14" t="s">
        <v>19</v>
      </c>
      <c r="D38" s="15">
        <v>1750</v>
      </c>
      <c r="E38" s="19">
        <v>132</v>
      </c>
      <c r="F38" s="6">
        <f t="shared" si="10"/>
        <v>1618</v>
      </c>
      <c r="G38" s="16">
        <f t="shared" si="11"/>
        <v>485.4</v>
      </c>
      <c r="H38" s="11">
        <f>154+109</f>
        <v>263</v>
      </c>
      <c r="I38" s="29">
        <v>312.5</v>
      </c>
      <c r="J38" s="30">
        <f t="shared" si="12"/>
        <v>82187.5</v>
      </c>
      <c r="K38" s="12">
        <f>J38-L38</f>
        <v>52682.74</v>
      </c>
      <c r="L38" s="2">
        <v>29504.76</v>
      </c>
    </row>
    <row r="39" ht="25" customHeight="1" spans="1:11">
      <c r="A39" s="12">
        <v>4</v>
      </c>
      <c r="B39" s="13" t="s">
        <v>62</v>
      </c>
      <c r="C39" s="14" t="s">
        <v>19</v>
      </c>
      <c r="D39" s="15">
        <v>141</v>
      </c>
      <c r="E39" s="19">
        <v>67</v>
      </c>
      <c r="F39" s="6">
        <f t="shared" si="10"/>
        <v>74</v>
      </c>
      <c r="G39" s="16">
        <f t="shared" si="11"/>
        <v>22.2</v>
      </c>
      <c r="H39" s="11">
        <f>11+6</f>
        <v>17</v>
      </c>
      <c r="I39" s="29">
        <v>312.5</v>
      </c>
      <c r="J39" s="30">
        <f t="shared" si="12"/>
        <v>5312.5</v>
      </c>
      <c r="K39" s="12">
        <v>5312.5</v>
      </c>
    </row>
    <row r="40" ht="25" customHeight="1" spans="1:11">
      <c r="A40" s="12">
        <v>5</v>
      </c>
      <c r="B40" s="13" t="s">
        <v>63</v>
      </c>
      <c r="C40" s="14" t="s">
        <v>31</v>
      </c>
      <c r="D40" s="15">
        <v>72</v>
      </c>
      <c r="E40" s="12"/>
      <c r="F40" s="6">
        <f t="shared" si="10"/>
        <v>72</v>
      </c>
      <c r="G40" s="16">
        <f t="shared" si="11"/>
        <v>21.6</v>
      </c>
      <c r="H40" s="11">
        <v>9</v>
      </c>
      <c r="I40" s="29">
        <v>312.5</v>
      </c>
      <c r="J40" s="30">
        <f t="shared" si="12"/>
        <v>2812.5</v>
      </c>
      <c r="K40" s="12">
        <v>2812.5</v>
      </c>
    </row>
    <row r="41" ht="25" customHeight="1" spans="1:11">
      <c r="A41" s="12">
        <v>6</v>
      </c>
      <c r="B41" s="13" t="s">
        <v>64</v>
      </c>
      <c r="C41" s="14" t="s">
        <v>19</v>
      </c>
      <c r="D41" s="15">
        <v>351</v>
      </c>
      <c r="E41" s="12"/>
      <c r="F41" s="6">
        <f t="shared" si="10"/>
        <v>351</v>
      </c>
      <c r="G41" s="16">
        <f t="shared" si="11"/>
        <v>105.3</v>
      </c>
      <c r="H41" s="11">
        <f>46+30</f>
        <v>76</v>
      </c>
      <c r="I41" s="29">
        <v>312.5</v>
      </c>
      <c r="J41" s="30">
        <f t="shared" si="12"/>
        <v>23750</v>
      </c>
      <c r="K41" s="12">
        <v>23750</v>
      </c>
    </row>
    <row r="42" ht="25" customHeight="1" spans="1:11">
      <c r="A42" s="12">
        <v>9</v>
      </c>
      <c r="B42" s="13" t="s">
        <v>67</v>
      </c>
      <c r="C42" s="14" t="s">
        <v>19</v>
      </c>
      <c r="D42" s="15">
        <v>238</v>
      </c>
      <c r="E42" s="12"/>
      <c r="F42" s="6">
        <f t="shared" si="10"/>
        <v>238</v>
      </c>
      <c r="G42" s="16">
        <f t="shared" si="11"/>
        <v>71.4</v>
      </c>
      <c r="H42" s="11">
        <v>62</v>
      </c>
      <c r="I42" s="29">
        <v>312.5</v>
      </c>
      <c r="J42" s="30">
        <f t="shared" si="12"/>
        <v>19375</v>
      </c>
      <c r="K42" s="12">
        <v>19375</v>
      </c>
    </row>
    <row r="43" ht="25" customHeight="1" spans="1:11">
      <c r="A43" s="12">
        <v>10</v>
      </c>
      <c r="B43" s="13" t="s">
        <v>68</v>
      </c>
      <c r="C43" s="14" t="s">
        <v>69</v>
      </c>
      <c r="D43" s="15">
        <v>451</v>
      </c>
      <c r="E43" s="19">
        <v>76</v>
      </c>
      <c r="F43" s="6">
        <f t="shared" si="10"/>
        <v>375</v>
      </c>
      <c r="G43" s="16">
        <f t="shared" si="11"/>
        <v>112.5</v>
      </c>
      <c r="H43" s="11">
        <v>46</v>
      </c>
      <c r="I43" s="29">
        <v>312.5</v>
      </c>
      <c r="J43" s="30">
        <f t="shared" si="12"/>
        <v>14375</v>
      </c>
      <c r="K43" s="12">
        <v>14375</v>
      </c>
    </row>
    <row r="44" ht="25" customHeight="1" spans="1:11">
      <c r="A44" s="12">
        <v>11</v>
      </c>
      <c r="B44" s="13" t="s">
        <v>70</v>
      </c>
      <c r="C44" s="14" t="s">
        <v>31</v>
      </c>
      <c r="D44" s="15">
        <v>31</v>
      </c>
      <c r="E44" s="12"/>
      <c r="F44" s="6">
        <f t="shared" si="10"/>
        <v>31</v>
      </c>
      <c r="G44" s="16">
        <f t="shared" si="11"/>
        <v>9.3</v>
      </c>
      <c r="H44" s="11">
        <v>13</v>
      </c>
      <c r="I44" s="29">
        <v>312.5</v>
      </c>
      <c r="J44" s="30">
        <f t="shared" si="12"/>
        <v>4062.5</v>
      </c>
      <c r="K44" s="12">
        <v>4062.5</v>
      </c>
    </row>
    <row r="45" s="1" customFormat="1" ht="25" customHeight="1" spans="1:11">
      <c r="A45" s="20"/>
      <c r="B45" s="21" t="s">
        <v>71</v>
      </c>
      <c r="C45" s="22"/>
      <c r="D45" s="22">
        <f>SUM(D37:D44)</f>
        <v>4698</v>
      </c>
      <c r="E45" s="22">
        <f>SUM(E37:E44)</f>
        <v>1202</v>
      </c>
      <c r="F45" s="22">
        <f>SUM(F37:F44)</f>
        <v>3496</v>
      </c>
      <c r="G45" s="22">
        <f>SUM(G37:G44)</f>
        <v>1048.8</v>
      </c>
      <c r="H45" s="23">
        <f>SUM(H37:H44)</f>
        <v>601</v>
      </c>
      <c r="I45" s="23"/>
      <c r="J45" s="23">
        <f>SUM(J37:J44)</f>
        <v>195000</v>
      </c>
      <c r="K45" s="20">
        <f>SUM(K37:K44)</f>
        <v>165495.24</v>
      </c>
    </row>
    <row r="46" ht="25" customHeight="1" spans="1:12">
      <c r="A46" s="12">
        <v>1</v>
      </c>
      <c r="B46" s="13" t="s">
        <v>72</v>
      </c>
      <c r="C46" s="14" t="s">
        <v>26</v>
      </c>
      <c r="D46" s="15">
        <v>1206</v>
      </c>
      <c r="E46" s="19">
        <v>700</v>
      </c>
      <c r="F46" s="6">
        <f t="shared" ref="F46:F51" si="13">D46-E46</f>
        <v>506</v>
      </c>
      <c r="G46" s="16">
        <f t="shared" ref="G46:G51" si="14">F46*0.3</f>
        <v>151.8</v>
      </c>
      <c r="H46" s="11">
        <v>123</v>
      </c>
      <c r="I46" s="29">
        <v>375</v>
      </c>
      <c r="J46" s="30">
        <f t="shared" ref="J46:J51" si="15">H46*I46</f>
        <v>46125</v>
      </c>
      <c r="K46" s="12">
        <f>J46-L46</f>
        <v>7620.93</v>
      </c>
      <c r="L46" s="2">
        <v>38504.07</v>
      </c>
    </row>
    <row r="47" ht="25" customHeight="1" spans="1:12">
      <c r="A47" s="12">
        <v>2</v>
      </c>
      <c r="B47" s="13" t="s">
        <v>73</v>
      </c>
      <c r="C47" s="14" t="s">
        <v>19</v>
      </c>
      <c r="D47" s="15">
        <v>1095</v>
      </c>
      <c r="E47" s="19">
        <v>247</v>
      </c>
      <c r="F47" s="6">
        <f t="shared" si="13"/>
        <v>848</v>
      </c>
      <c r="G47" s="16">
        <f t="shared" si="14"/>
        <v>254.4</v>
      </c>
      <c r="H47" s="11">
        <f>149+47</f>
        <v>196</v>
      </c>
      <c r="I47" s="29">
        <v>312.5</v>
      </c>
      <c r="J47" s="30">
        <f t="shared" si="15"/>
        <v>61250</v>
      </c>
      <c r="K47" s="12">
        <f>J47-L47</f>
        <v>34467.27</v>
      </c>
      <c r="L47" s="2">
        <v>26782.73</v>
      </c>
    </row>
    <row r="48" ht="25" customHeight="1" spans="1:11">
      <c r="A48" s="12">
        <v>3</v>
      </c>
      <c r="B48" s="13" t="s">
        <v>74</v>
      </c>
      <c r="C48" s="14" t="s">
        <v>31</v>
      </c>
      <c r="D48" s="15">
        <v>85</v>
      </c>
      <c r="E48" s="12"/>
      <c r="F48" s="6">
        <f t="shared" si="13"/>
        <v>85</v>
      </c>
      <c r="G48" s="16">
        <f t="shared" si="14"/>
        <v>25.5</v>
      </c>
      <c r="H48" s="11">
        <v>6</v>
      </c>
      <c r="I48" s="29">
        <v>312.5</v>
      </c>
      <c r="J48" s="30">
        <f t="shared" si="15"/>
        <v>1875</v>
      </c>
      <c r="K48" s="12">
        <v>1875</v>
      </c>
    </row>
    <row r="49" ht="25" customHeight="1" spans="1:11">
      <c r="A49" s="12">
        <v>4</v>
      </c>
      <c r="B49" s="13" t="s">
        <v>75</v>
      </c>
      <c r="C49" s="14" t="s">
        <v>19</v>
      </c>
      <c r="D49" s="15">
        <v>346</v>
      </c>
      <c r="E49" s="12"/>
      <c r="F49" s="6">
        <f t="shared" si="13"/>
        <v>346</v>
      </c>
      <c r="G49" s="16">
        <f t="shared" si="14"/>
        <v>103.8</v>
      </c>
      <c r="H49" s="11">
        <f>43+37</f>
        <v>80</v>
      </c>
      <c r="I49" s="29">
        <v>312.5</v>
      </c>
      <c r="J49" s="30">
        <f t="shared" si="15"/>
        <v>25000</v>
      </c>
      <c r="K49" s="12">
        <v>25000</v>
      </c>
    </row>
    <row r="50" ht="25" customHeight="1" spans="1:11">
      <c r="A50" s="12">
        <v>7</v>
      </c>
      <c r="B50" s="13" t="s">
        <v>78</v>
      </c>
      <c r="C50" s="14" t="s">
        <v>19</v>
      </c>
      <c r="D50" s="15">
        <v>104</v>
      </c>
      <c r="E50" s="12"/>
      <c r="F50" s="6">
        <f t="shared" si="13"/>
        <v>104</v>
      </c>
      <c r="G50" s="16">
        <f t="shared" si="14"/>
        <v>31.2</v>
      </c>
      <c r="H50" s="11">
        <v>28</v>
      </c>
      <c r="I50" s="29">
        <v>312.5</v>
      </c>
      <c r="J50" s="30">
        <f t="shared" si="15"/>
        <v>8750</v>
      </c>
      <c r="K50" s="12">
        <v>8750</v>
      </c>
    </row>
    <row r="51" ht="25" customHeight="1" spans="1:11">
      <c r="A51" s="12">
        <v>8</v>
      </c>
      <c r="B51" s="13" t="s">
        <v>79</v>
      </c>
      <c r="C51" s="14" t="s">
        <v>19</v>
      </c>
      <c r="D51" s="15">
        <v>193</v>
      </c>
      <c r="E51" s="19">
        <v>42</v>
      </c>
      <c r="F51" s="6">
        <f t="shared" si="13"/>
        <v>151</v>
      </c>
      <c r="G51" s="16">
        <f t="shared" si="14"/>
        <v>45.3</v>
      </c>
      <c r="H51" s="11">
        <f>56+12</f>
        <v>68</v>
      </c>
      <c r="I51" s="29">
        <v>312.5</v>
      </c>
      <c r="J51" s="30">
        <f t="shared" si="15"/>
        <v>21250</v>
      </c>
      <c r="K51" s="12">
        <v>21250</v>
      </c>
    </row>
    <row r="52" s="1" customFormat="1" ht="25" customHeight="1" spans="1:11">
      <c r="A52" s="20"/>
      <c r="B52" s="21" t="s">
        <v>82</v>
      </c>
      <c r="C52" s="22"/>
      <c r="D52" s="22">
        <f>SUM(D46:D51)</f>
        <v>3029</v>
      </c>
      <c r="E52" s="22">
        <f>SUM(E46:E51)</f>
        <v>989</v>
      </c>
      <c r="F52" s="22">
        <f>SUM(F46:F51)</f>
        <v>2040</v>
      </c>
      <c r="G52" s="22">
        <f>SUM(G46:G51)</f>
        <v>612</v>
      </c>
      <c r="H52" s="23">
        <f>SUM(H46:H51)</f>
        <v>501</v>
      </c>
      <c r="I52" s="23"/>
      <c r="J52" s="23">
        <f>SUM(J46:J51)</f>
        <v>164250</v>
      </c>
      <c r="K52" s="20">
        <f>SUM(K46:K51)</f>
        <v>98963.2</v>
      </c>
    </row>
    <row r="53" ht="25" customHeight="1" spans="1:11">
      <c r="A53" s="12">
        <v>2</v>
      </c>
      <c r="B53" s="13" t="s">
        <v>84</v>
      </c>
      <c r="C53" s="14" t="s">
        <v>19</v>
      </c>
      <c r="D53" s="15">
        <v>666</v>
      </c>
      <c r="E53" s="19">
        <v>90</v>
      </c>
      <c r="F53" s="6">
        <f>D53-E53</f>
        <v>576</v>
      </c>
      <c r="G53" s="16">
        <f>F53*0.3</f>
        <v>172.8</v>
      </c>
      <c r="H53" s="11">
        <v>91</v>
      </c>
      <c r="I53" s="29">
        <v>312.5</v>
      </c>
      <c r="J53" s="30">
        <f>H53*I53</f>
        <v>28437.5</v>
      </c>
      <c r="K53" s="12">
        <v>28437.5</v>
      </c>
    </row>
    <row r="54" ht="25" customHeight="1" spans="1:13">
      <c r="A54" s="12">
        <v>3</v>
      </c>
      <c r="B54" s="13" t="s">
        <v>85</v>
      </c>
      <c r="C54" s="14" t="s">
        <v>19</v>
      </c>
      <c r="D54" s="15">
        <v>320</v>
      </c>
      <c r="E54" s="12"/>
      <c r="F54" s="6">
        <f>D54-E54</f>
        <v>320</v>
      </c>
      <c r="G54" s="16">
        <f>F54*0.3</f>
        <v>96</v>
      </c>
      <c r="H54" s="11">
        <v>61</v>
      </c>
      <c r="I54" s="29">
        <v>312.5</v>
      </c>
      <c r="J54" s="30">
        <f>H54*I54</f>
        <v>19062.5</v>
      </c>
      <c r="K54" s="12">
        <v>19062.5</v>
      </c>
      <c r="L54" s="2">
        <v>1140000</v>
      </c>
      <c r="M54" s="2">
        <f>L54-M12-M11</f>
        <v>829212.92</v>
      </c>
    </row>
    <row r="55" s="1" customFormat="1" ht="25" customHeight="1" spans="1:13">
      <c r="A55" s="20"/>
      <c r="B55" s="21" t="s">
        <v>89</v>
      </c>
      <c r="C55" s="22"/>
      <c r="D55" s="22">
        <f>SUM(D53:D54)</f>
        <v>986</v>
      </c>
      <c r="E55" s="22">
        <f>SUM(E53:E54)</f>
        <v>90</v>
      </c>
      <c r="F55" s="22">
        <f>SUM(F53:F54)</f>
        <v>896</v>
      </c>
      <c r="G55" s="22">
        <f>SUM(G53:G54)</f>
        <v>268.8</v>
      </c>
      <c r="H55" s="23">
        <f>SUM(H53:H54)</f>
        <v>152</v>
      </c>
      <c r="I55" s="23"/>
      <c r="J55" s="23">
        <f>SUM(J53:J54)</f>
        <v>47500</v>
      </c>
      <c r="K55" s="20">
        <v>47500</v>
      </c>
      <c r="L55" s="1">
        <f>SUM(L4:L54)</f>
        <v>1735238.92</v>
      </c>
      <c r="M55" s="1">
        <v>550000</v>
      </c>
    </row>
  </sheetData>
  <sheetProtection formatCells="0" insertHyperlinks="0" autoFilter="0"/>
  <mergeCells count="13">
    <mergeCell ref="A1:K1"/>
    <mergeCell ref="B4:C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393055555555556" right="0.393055555555556" top="0.393055555555556" bottom="0.393055555555556" header="0" footer="0"/>
  <pageSetup paperSize="9" scale="6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55"/>
  <sheetViews>
    <sheetView workbookViewId="0">
      <pane ySplit="3" topLeftCell="A39" activePane="bottomLeft" state="frozen"/>
      <selection/>
      <selection pane="bottomLeft" activeCell="H60" sqref="H60"/>
    </sheetView>
  </sheetViews>
  <sheetFormatPr defaultColWidth="9" defaultRowHeight="14.25"/>
  <cols>
    <col min="1" max="1" width="5.88333333333333" style="2" customWidth="1"/>
    <col min="2" max="2" width="26.0666666666667" style="3" customWidth="1"/>
    <col min="3" max="3" width="10.175" style="2" customWidth="1"/>
    <col min="4" max="4" width="9.10833333333333" style="4" customWidth="1"/>
    <col min="5" max="5" width="7" style="4" customWidth="1"/>
    <col min="6" max="6" width="11.1083333333333" style="4" customWidth="1"/>
    <col min="7" max="7" width="10" style="4" customWidth="1"/>
    <col min="8" max="8" width="11.5" style="4" customWidth="1"/>
    <col min="9" max="9" width="9.33333333333333" style="4" customWidth="1"/>
    <col min="10" max="11" width="12.775" style="4" customWidth="1"/>
    <col min="12" max="12" width="12.875" style="4" customWidth="1"/>
    <col min="13" max="14" width="11.625" style="2"/>
    <col min="15" max="16384" width="9" style="2"/>
  </cols>
  <sheetData>
    <row r="1" ht="30" customHeight="1" spans="1:12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" customHeight="1" spans="1:12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7</v>
      </c>
      <c r="G2" s="6" t="s">
        <v>8</v>
      </c>
      <c r="H2" s="6" t="s">
        <v>11</v>
      </c>
      <c r="I2" s="6" t="s">
        <v>91</v>
      </c>
      <c r="J2" s="6" t="s">
        <v>92</v>
      </c>
      <c r="K2" s="25"/>
      <c r="L2" s="26" t="s">
        <v>93</v>
      </c>
    </row>
    <row r="3" ht="31.95" customHeight="1" spans="1:13">
      <c r="A3" s="6"/>
      <c r="B3" s="7"/>
      <c r="C3" s="8"/>
      <c r="D3" s="6"/>
      <c r="E3" s="6"/>
      <c r="F3" s="6"/>
      <c r="G3" s="6"/>
      <c r="H3" s="6"/>
      <c r="I3" s="6"/>
      <c r="J3" s="6"/>
      <c r="K3" s="27"/>
      <c r="L3" s="28"/>
      <c r="M3" s="4"/>
    </row>
    <row r="4" ht="25" customHeight="1" spans="1:12">
      <c r="A4" s="9"/>
      <c r="B4" s="10" t="s">
        <v>15</v>
      </c>
      <c r="C4" s="9"/>
      <c r="D4" s="6">
        <f>SUM(D5:D12,D14:D14,D16:D16,D18:D18,D20:D28,D30:D35,D37:D44,D46:D51,D53:D54)</f>
        <v>25037</v>
      </c>
      <c r="E4" s="6">
        <f>SUM(E5:E12,E14:E14,E16:E16,E18:E18,E20:E28,E30:E35,E37:E44,E46:E51,E53:E54)</f>
        <v>5321</v>
      </c>
      <c r="F4" s="6">
        <f t="shared" ref="F4:F9" si="0">D4-E4</f>
        <v>19716</v>
      </c>
      <c r="G4" s="6">
        <f>G13+G15+G17+G19+G29+G36+G45+G52+G55</f>
        <v>6043.8</v>
      </c>
      <c r="H4" s="11">
        <f>H13+H15+H17+H19+H29+H36+H45+H52+H55</f>
        <v>2946</v>
      </c>
      <c r="I4" s="11"/>
      <c r="J4" s="11">
        <f>J13+J15+J17+J19+J29+J36+J45+J52+J55</f>
        <v>972125</v>
      </c>
      <c r="K4" s="11">
        <f>K13+K15+K17+K19+K29+K36+K45+K52+K55</f>
        <v>796735.66</v>
      </c>
      <c r="L4" s="12">
        <f>L13+L15+L17+L19+L29+L36+L45+L52+L55</f>
        <v>778269.2</v>
      </c>
    </row>
    <row r="5" ht="25" customHeight="1" spans="1:12">
      <c r="A5" s="12">
        <v>1</v>
      </c>
      <c r="B5" s="13" t="s">
        <v>18</v>
      </c>
      <c r="C5" s="14" t="s">
        <v>19</v>
      </c>
      <c r="D5" s="15">
        <v>790</v>
      </c>
      <c r="E5" s="12"/>
      <c r="F5" s="6">
        <f t="shared" si="0"/>
        <v>790</v>
      </c>
      <c r="G5" s="16">
        <f t="shared" ref="G5:G12" si="1">F5*0.3</f>
        <v>237</v>
      </c>
      <c r="H5" s="17">
        <v>100</v>
      </c>
      <c r="I5" s="29">
        <v>312.5</v>
      </c>
      <c r="J5" s="30">
        <f t="shared" ref="J5:J10" si="2">H5*I5</f>
        <v>31250</v>
      </c>
      <c r="K5" s="30">
        <v>32500</v>
      </c>
      <c r="L5" s="30">
        <v>32500</v>
      </c>
    </row>
    <row r="6" ht="25" customHeight="1" spans="1:12">
      <c r="A6" s="12">
        <v>2</v>
      </c>
      <c r="B6" s="13" t="s">
        <v>20</v>
      </c>
      <c r="C6" s="14" t="s">
        <v>19</v>
      </c>
      <c r="D6" s="15">
        <v>1575</v>
      </c>
      <c r="E6" s="12"/>
      <c r="F6" s="6">
        <f t="shared" si="0"/>
        <v>1575</v>
      </c>
      <c r="G6" s="16">
        <f t="shared" si="1"/>
        <v>472.5</v>
      </c>
      <c r="H6" s="18">
        <v>124</v>
      </c>
      <c r="I6" s="29">
        <v>312.5</v>
      </c>
      <c r="J6" s="30">
        <f t="shared" si="2"/>
        <v>38750</v>
      </c>
      <c r="K6" s="30">
        <v>45937.5</v>
      </c>
      <c r="L6" s="30">
        <v>45937.5</v>
      </c>
    </row>
    <row r="7" ht="25" customHeight="1" spans="1:12">
      <c r="A7" s="12">
        <v>3</v>
      </c>
      <c r="B7" s="13" t="s">
        <v>21</v>
      </c>
      <c r="C7" s="14" t="s">
        <v>19</v>
      </c>
      <c r="D7" s="15">
        <v>1313</v>
      </c>
      <c r="E7" s="12"/>
      <c r="F7" s="6">
        <f t="shared" si="0"/>
        <v>1313</v>
      </c>
      <c r="G7" s="16">
        <f t="shared" si="1"/>
        <v>393.9</v>
      </c>
      <c r="H7" s="18">
        <v>80</v>
      </c>
      <c r="I7" s="29">
        <v>312.5</v>
      </c>
      <c r="J7" s="30">
        <f t="shared" si="2"/>
        <v>25000</v>
      </c>
      <c r="K7" s="30">
        <v>35312.5</v>
      </c>
      <c r="L7" s="30">
        <v>35312.5</v>
      </c>
    </row>
    <row r="8" ht="25" customHeight="1" spans="1:12">
      <c r="A8" s="12">
        <v>4</v>
      </c>
      <c r="B8" s="13" t="s">
        <v>22</v>
      </c>
      <c r="C8" s="14" t="s">
        <v>19</v>
      </c>
      <c r="D8" s="15">
        <v>1580</v>
      </c>
      <c r="E8" s="12"/>
      <c r="F8" s="6">
        <f t="shared" si="0"/>
        <v>1580</v>
      </c>
      <c r="G8" s="16">
        <f t="shared" si="1"/>
        <v>474</v>
      </c>
      <c r="H8" s="18">
        <v>93</v>
      </c>
      <c r="I8" s="29">
        <v>312.5</v>
      </c>
      <c r="J8" s="30">
        <f t="shared" si="2"/>
        <v>29062.5</v>
      </c>
      <c r="K8" s="30">
        <v>24062.5</v>
      </c>
      <c r="L8" s="30">
        <v>24062.5</v>
      </c>
    </row>
    <row r="9" ht="25" customHeight="1" spans="1:13">
      <c r="A9" s="12">
        <v>5</v>
      </c>
      <c r="B9" s="13" t="s">
        <v>23</v>
      </c>
      <c r="C9" s="14" t="s">
        <v>19</v>
      </c>
      <c r="D9" s="15">
        <v>1405</v>
      </c>
      <c r="E9" s="19">
        <v>82</v>
      </c>
      <c r="F9" s="6">
        <f t="shared" si="0"/>
        <v>1323</v>
      </c>
      <c r="G9" s="16">
        <f t="shared" si="1"/>
        <v>396.9</v>
      </c>
      <c r="H9" s="17">
        <v>116</v>
      </c>
      <c r="I9" s="29">
        <v>312.5</v>
      </c>
      <c r="J9" s="30">
        <f t="shared" si="2"/>
        <v>36250</v>
      </c>
      <c r="K9" s="30">
        <v>32471.04</v>
      </c>
      <c r="L9" s="12">
        <f>K9-M9</f>
        <v>24942.08</v>
      </c>
      <c r="M9" s="4">
        <v>7528.96</v>
      </c>
    </row>
    <row r="10" ht="25" customHeight="1" spans="1:12">
      <c r="A10" s="12">
        <v>6</v>
      </c>
      <c r="B10" s="13" t="s">
        <v>24</v>
      </c>
      <c r="C10" s="14" t="s">
        <v>19</v>
      </c>
      <c r="D10" s="15"/>
      <c r="E10" s="12"/>
      <c r="F10" s="6">
        <v>430</v>
      </c>
      <c r="G10" s="16">
        <f t="shared" si="1"/>
        <v>129</v>
      </c>
      <c r="H10" s="17">
        <v>78</v>
      </c>
      <c r="I10" s="29">
        <v>312.5</v>
      </c>
      <c r="J10" s="30">
        <f t="shared" si="2"/>
        <v>24375</v>
      </c>
      <c r="K10" s="30">
        <v>25625</v>
      </c>
      <c r="L10" s="12">
        <v>25625</v>
      </c>
    </row>
    <row r="11" ht="25" customHeight="1" spans="1:14">
      <c r="A11" s="12">
        <v>7</v>
      </c>
      <c r="B11" s="13" t="s">
        <v>25</v>
      </c>
      <c r="C11" s="14" t="s">
        <v>26</v>
      </c>
      <c r="D11" s="15">
        <v>2360</v>
      </c>
      <c r="E11" s="12">
        <v>1338</v>
      </c>
      <c r="F11" s="6">
        <f t="shared" ref="F11:F14" si="3">D11-E11</f>
        <v>1022</v>
      </c>
      <c r="G11" s="16">
        <f t="shared" si="1"/>
        <v>306.6</v>
      </c>
      <c r="H11" s="11">
        <v>154</v>
      </c>
      <c r="I11" s="29">
        <v>375</v>
      </c>
      <c r="J11" s="30">
        <v>57750</v>
      </c>
      <c r="K11" s="30"/>
      <c r="L11" s="12"/>
      <c r="M11" s="4">
        <v>308057.48</v>
      </c>
      <c r="N11" s="2">
        <f>M11-J11</f>
        <v>250307.48</v>
      </c>
    </row>
    <row r="12" ht="25" customHeight="1" spans="1:14">
      <c r="A12" s="12">
        <v>8</v>
      </c>
      <c r="B12" s="13" t="s">
        <v>27</v>
      </c>
      <c r="C12" s="14" t="s">
        <v>26</v>
      </c>
      <c r="D12" s="15">
        <v>1838</v>
      </c>
      <c r="E12" s="12">
        <v>596</v>
      </c>
      <c r="F12" s="6">
        <f t="shared" si="3"/>
        <v>1242</v>
      </c>
      <c r="G12" s="16">
        <f t="shared" si="1"/>
        <v>372.6</v>
      </c>
      <c r="H12" s="11">
        <v>199</v>
      </c>
      <c r="I12" s="29">
        <v>375</v>
      </c>
      <c r="J12" s="30">
        <v>74625</v>
      </c>
      <c r="K12" s="30"/>
      <c r="L12" s="12"/>
      <c r="M12" s="4">
        <v>135104.6</v>
      </c>
      <c r="N12" s="2">
        <f>M12-J12</f>
        <v>60479.6</v>
      </c>
    </row>
    <row r="13" s="1" customFormat="1" ht="25" customHeight="1" spans="1:14">
      <c r="A13" s="20"/>
      <c r="B13" s="21" t="s">
        <v>28</v>
      </c>
      <c r="C13" s="22"/>
      <c r="D13" s="22">
        <f t="shared" ref="D13:H13" si="4">SUM(D5:D12)</f>
        <v>10861</v>
      </c>
      <c r="E13" s="22">
        <f t="shared" si="4"/>
        <v>2016</v>
      </c>
      <c r="F13" s="22">
        <f t="shared" si="4"/>
        <v>9275</v>
      </c>
      <c r="G13" s="22">
        <f t="shared" si="4"/>
        <v>2782.5</v>
      </c>
      <c r="H13" s="23">
        <f t="shared" si="4"/>
        <v>944</v>
      </c>
      <c r="I13" s="23"/>
      <c r="J13" s="23">
        <f>SUM(J5:J12)</f>
        <v>317062.5</v>
      </c>
      <c r="K13" s="23">
        <f>SUM(K5:K12)</f>
        <v>195908.54</v>
      </c>
      <c r="L13" s="20">
        <f>SUM(L5:L12)</f>
        <v>188379.58</v>
      </c>
      <c r="N13" s="1">
        <f>SUM(N11:N12)</f>
        <v>310787.08</v>
      </c>
    </row>
    <row r="14" ht="25" customHeight="1" spans="1:13">
      <c r="A14" s="12">
        <v>1</v>
      </c>
      <c r="B14" s="13" t="s">
        <v>29</v>
      </c>
      <c r="C14" s="14" t="s">
        <v>19</v>
      </c>
      <c r="D14" s="15">
        <v>287</v>
      </c>
      <c r="E14" s="19">
        <v>74</v>
      </c>
      <c r="F14" s="6">
        <f t="shared" si="3"/>
        <v>213</v>
      </c>
      <c r="G14" s="16">
        <f t="shared" ref="G14:G18" si="5">F14*0.3</f>
        <v>63.9</v>
      </c>
      <c r="H14" s="17">
        <v>20</v>
      </c>
      <c r="I14" s="29">
        <v>312.5</v>
      </c>
      <c r="J14" s="30">
        <f t="shared" ref="J14:J18" si="6">H14*I14</f>
        <v>6250</v>
      </c>
      <c r="K14" s="30">
        <v>14062.5</v>
      </c>
      <c r="L14" s="30">
        <v>14062.5</v>
      </c>
      <c r="M14" s="30"/>
    </row>
    <row r="15" s="1" customFormat="1" ht="25" customHeight="1" spans="1:13">
      <c r="A15" s="20"/>
      <c r="B15" s="21" t="s">
        <v>33</v>
      </c>
      <c r="C15" s="22"/>
      <c r="D15" s="22">
        <f t="shared" ref="D15:H15" si="7">SUM(D14:D14)</f>
        <v>287</v>
      </c>
      <c r="E15" s="22">
        <f t="shared" si="7"/>
        <v>74</v>
      </c>
      <c r="F15" s="22">
        <f t="shared" si="7"/>
        <v>213</v>
      </c>
      <c r="G15" s="22">
        <f t="shared" si="7"/>
        <v>63.9</v>
      </c>
      <c r="H15" s="23">
        <f t="shared" si="7"/>
        <v>20</v>
      </c>
      <c r="I15" s="23"/>
      <c r="J15" s="23">
        <f t="shared" ref="J15:J19" si="8">SUM(J14:J14)</f>
        <v>6250</v>
      </c>
      <c r="K15" s="23">
        <v>14062.5</v>
      </c>
      <c r="L15" s="23">
        <f>SUM(L14:L14)</f>
        <v>14062.5</v>
      </c>
      <c r="M15" s="30"/>
    </row>
    <row r="16" ht="25" customHeight="1" spans="1:12">
      <c r="A16" s="12">
        <v>1</v>
      </c>
      <c r="B16" s="13" t="s">
        <v>34</v>
      </c>
      <c r="C16" s="14" t="s">
        <v>19</v>
      </c>
      <c r="D16" s="15">
        <v>414</v>
      </c>
      <c r="E16" s="12"/>
      <c r="F16" s="6">
        <f t="shared" ref="F16:F28" si="9">D16-E16</f>
        <v>414</v>
      </c>
      <c r="G16" s="16">
        <f t="shared" si="5"/>
        <v>124.2</v>
      </c>
      <c r="H16" s="17">
        <v>49</v>
      </c>
      <c r="I16" s="29">
        <v>312.5</v>
      </c>
      <c r="J16" s="30">
        <f t="shared" si="6"/>
        <v>15312.5</v>
      </c>
      <c r="K16" s="30">
        <v>16562.5</v>
      </c>
      <c r="L16" s="30">
        <v>16562.5</v>
      </c>
    </row>
    <row r="17" s="1" customFormat="1" ht="25" customHeight="1" spans="1:12">
      <c r="A17" s="20"/>
      <c r="B17" s="21" t="s">
        <v>36</v>
      </c>
      <c r="C17" s="22"/>
      <c r="D17" s="22">
        <f t="shared" ref="D17:H17" si="10">SUM(D16:D16)</f>
        <v>414</v>
      </c>
      <c r="E17" s="22"/>
      <c r="F17" s="22">
        <f t="shared" si="10"/>
        <v>414</v>
      </c>
      <c r="G17" s="22">
        <f t="shared" si="10"/>
        <v>124.2</v>
      </c>
      <c r="H17" s="23">
        <f t="shared" si="10"/>
        <v>49</v>
      </c>
      <c r="I17" s="23"/>
      <c r="J17" s="23">
        <f t="shared" si="8"/>
        <v>15312.5</v>
      </c>
      <c r="K17" s="23">
        <v>16562.5</v>
      </c>
      <c r="L17" s="20">
        <v>16562.5</v>
      </c>
    </row>
    <row r="18" ht="25" customHeight="1" spans="1:13">
      <c r="A18" s="12">
        <v>1</v>
      </c>
      <c r="B18" s="13" t="s">
        <v>37</v>
      </c>
      <c r="C18" s="14" t="s">
        <v>19</v>
      </c>
      <c r="D18" s="15">
        <v>121</v>
      </c>
      <c r="E18" s="12"/>
      <c r="F18" s="6">
        <f t="shared" si="9"/>
        <v>121</v>
      </c>
      <c r="G18" s="16">
        <f t="shared" si="5"/>
        <v>36.3</v>
      </c>
      <c r="H18" s="17">
        <v>20</v>
      </c>
      <c r="I18" s="29">
        <v>312.5</v>
      </c>
      <c r="J18" s="30">
        <f t="shared" si="6"/>
        <v>6250</v>
      </c>
      <c r="K18" s="30">
        <v>9375</v>
      </c>
      <c r="L18" s="12">
        <v>9375</v>
      </c>
      <c r="M18" s="4"/>
    </row>
    <row r="19" s="1" customFormat="1" ht="25" customHeight="1" spans="1:12">
      <c r="A19" s="20"/>
      <c r="B19" s="21" t="s">
        <v>39</v>
      </c>
      <c r="C19" s="22"/>
      <c r="D19" s="22">
        <f t="shared" ref="D19:H19" si="11">SUM(D18:D18)</f>
        <v>121</v>
      </c>
      <c r="E19" s="22"/>
      <c r="F19" s="20">
        <f t="shared" si="11"/>
        <v>121</v>
      </c>
      <c r="G19" s="20">
        <f t="shared" si="11"/>
        <v>36.3</v>
      </c>
      <c r="H19" s="24">
        <f t="shared" si="11"/>
        <v>20</v>
      </c>
      <c r="I19" s="24"/>
      <c r="J19" s="24">
        <f t="shared" si="8"/>
        <v>6250</v>
      </c>
      <c r="K19" s="24">
        <v>9375</v>
      </c>
      <c r="L19" s="20">
        <v>9375</v>
      </c>
    </row>
    <row r="20" ht="25" customHeight="1" spans="1:13">
      <c r="A20" s="12">
        <v>1</v>
      </c>
      <c r="B20" s="13" t="s">
        <v>40</v>
      </c>
      <c r="C20" s="14" t="s">
        <v>26</v>
      </c>
      <c r="D20" s="15">
        <v>707</v>
      </c>
      <c r="E20" s="19">
        <v>368</v>
      </c>
      <c r="F20" s="6">
        <f t="shared" si="9"/>
        <v>339</v>
      </c>
      <c r="G20" s="16">
        <f t="shared" ref="G20:G28" si="12">F20*0.3</f>
        <v>101.7</v>
      </c>
      <c r="H20" s="11">
        <v>99</v>
      </c>
      <c r="I20" s="29">
        <v>375</v>
      </c>
      <c r="J20" s="30">
        <f>H20*I20</f>
        <v>37125</v>
      </c>
      <c r="K20" s="30">
        <v>6216.06</v>
      </c>
      <c r="L20" s="12">
        <f>J20-M20</f>
        <v>6216.06</v>
      </c>
      <c r="M20" s="4">
        <v>30908.94</v>
      </c>
    </row>
    <row r="21" ht="25" customHeight="1" spans="1:13">
      <c r="A21" s="12">
        <v>2</v>
      </c>
      <c r="B21" s="13" t="s">
        <v>41</v>
      </c>
      <c r="C21" s="14" t="s">
        <v>19</v>
      </c>
      <c r="D21" s="15">
        <v>480</v>
      </c>
      <c r="E21" s="12"/>
      <c r="F21" s="6">
        <f t="shared" si="9"/>
        <v>480</v>
      </c>
      <c r="G21" s="16">
        <f t="shared" si="12"/>
        <v>144</v>
      </c>
      <c r="H21" s="17">
        <v>89</v>
      </c>
      <c r="I21" s="29">
        <v>312.5</v>
      </c>
      <c r="J21" s="30">
        <f>H21*I21</f>
        <v>27812.5</v>
      </c>
      <c r="K21" s="30">
        <v>27812.5</v>
      </c>
      <c r="L21" s="12">
        <v>27812.5</v>
      </c>
      <c r="M21" s="4"/>
    </row>
    <row r="22" ht="25" customHeight="1" spans="1:13">
      <c r="A22" s="12">
        <v>3</v>
      </c>
      <c r="B22" s="13" t="s">
        <v>42</v>
      </c>
      <c r="C22" s="14" t="s">
        <v>19</v>
      </c>
      <c r="D22" s="15">
        <v>297</v>
      </c>
      <c r="E22" s="12"/>
      <c r="F22" s="6">
        <f t="shared" si="9"/>
        <v>297</v>
      </c>
      <c r="G22" s="16">
        <f t="shared" si="12"/>
        <v>89.1</v>
      </c>
      <c r="H22" s="17">
        <v>49</v>
      </c>
      <c r="I22" s="29">
        <v>312.5</v>
      </c>
      <c r="J22" s="30">
        <f t="shared" ref="J20:J28" si="13">H22*I22</f>
        <v>15312.5</v>
      </c>
      <c r="K22" s="30">
        <v>13125</v>
      </c>
      <c r="L22" s="12">
        <v>13125</v>
      </c>
      <c r="M22" s="4"/>
    </row>
    <row r="23" ht="25" customHeight="1" spans="1:13">
      <c r="A23" s="12">
        <v>4</v>
      </c>
      <c r="B23" s="13" t="s">
        <v>43</v>
      </c>
      <c r="C23" s="14" t="s">
        <v>19</v>
      </c>
      <c r="D23" s="15">
        <v>96</v>
      </c>
      <c r="E23" s="12"/>
      <c r="F23" s="6">
        <f t="shared" si="9"/>
        <v>96</v>
      </c>
      <c r="G23" s="16">
        <f t="shared" si="12"/>
        <v>28.8</v>
      </c>
      <c r="H23" s="17">
        <v>10</v>
      </c>
      <c r="I23" s="29">
        <v>312.5</v>
      </c>
      <c r="J23" s="30">
        <f t="shared" si="13"/>
        <v>3125</v>
      </c>
      <c r="K23" s="30">
        <v>3125</v>
      </c>
      <c r="L23" s="12">
        <v>3125</v>
      </c>
      <c r="M23" s="4"/>
    </row>
    <row r="24" ht="25" customHeight="1" spans="1:13">
      <c r="A24" s="12">
        <v>5</v>
      </c>
      <c r="B24" s="13" t="s">
        <v>44</v>
      </c>
      <c r="C24" s="14" t="s">
        <v>19</v>
      </c>
      <c r="D24" s="15">
        <v>103</v>
      </c>
      <c r="E24" s="12"/>
      <c r="F24" s="6">
        <f t="shared" si="9"/>
        <v>103</v>
      </c>
      <c r="G24" s="16">
        <f t="shared" si="12"/>
        <v>30.9</v>
      </c>
      <c r="H24" s="11"/>
      <c r="I24" s="29">
        <v>312.5</v>
      </c>
      <c r="J24" s="30">
        <f t="shared" si="13"/>
        <v>0</v>
      </c>
      <c r="K24" s="30">
        <v>0</v>
      </c>
      <c r="L24" s="12"/>
      <c r="M24" s="4"/>
    </row>
    <row r="25" ht="25" customHeight="1" spans="1:13">
      <c r="A25" s="12">
        <v>6</v>
      </c>
      <c r="B25" s="13" t="s">
        <v>45</v>
      </c>
      <c r="C25" s="14" t="s">
        <v>19</v>
      </c>
      <c r="D25" s="15">
        <v>387</v>
      </c>
      <c r="E25" s="19">
        <v>112</v>
      </c>
      <c r="F25" s="6">
        <f t="shared" si="9"/>
        <v>275</v>
      </c>
      <c r="G25" s="16">
        <f t="shared" si="12"/>
        <v>82.5</v>
      </c>
      <c r="H25" s="17">
        <v>75</v>
      </c>
      <c r="I25" s="29">
        <v>312.5</v>
      </c>
      <c r="J25" s="30">
        <f t="shared" si="13"/>
        <v>23437.5</v>
      </c>
      <c r="K25" s="30">
        <v>23036.12</v>
      </c>
      <c r="L25" s="12">
        <f>J25-M25</f>
        <v>15223.62</v>
      </c>
      <c r="M25" s="4">
        <v>8213.88</v>
      </c>
    </row>
    <row r="26" ht="25" customHeight="1" spans="1:12">
      <c r="A26" s="12">
        <v>7</v>
      </c>
      <c r="B26" s="13" t="s">
        <v>46</v>
      </c>
      <c r="C26" s="14" t="s">
        <v>19</v>
      </c>
      <c r="D26" s="15">
        <v>207</v>
      </c>
      <c r="E26" s="12"/>
      <c r="F26" s="6">
        <f t="shared" si="9"/>
        <v>207</v>
      </c>
      <c r="G26" s="16">
        <f t="shared" si="12"/>
        <v>62.1</v>
      </c>
      <c r="H26" s="17">
        <v>54</v>
      </c>
      <c r="I26" s="29">
        <v>312.5</v>
      </c>
      <c r="J26" s="30">
        <f t="shared" si="13"/>
        <v>16875</v>
      </c>
      <c r="K26" s="30">
        <v>16875</v>
      </c>
      <c r="L26" s="12">
        <v>16875</v>
      </c>
    </row>
    <row r="27" ht="25" customHeight="1" spans="1:12">
      <c r="A27" s="12">
        <v>8</v>
      </c>
      <c r="B27" s="13" t="s">
        <v>47</v>
      </c>
      <c r="C27" s="14" t="s">
        <v>19</v>
      </c>
      <c r="D27" s="15">
        <v>205</v>
      </c>
      <c r="E27" s="12"/>
      <c r="F27" s="6">
        <f t="shared" si="9"/>
        <v>205</v>
      </c>
      <c r="G27" s="16">
        <f t="shared" si="12"/>
        <v>61.5</v>
      </c>
      <c r="H27" s="17">
        <v>12</v>
      </c>
      <c r="I27" s="29">
        <v>312.5</v>
      </c>
      <c r="J27" s="30">
        <f t="shared" si="13"/>
        <v>3750</v>
      </c>
      <c r="K27" s="30">
        <v>4062.5</v>
      </c>
      <c r="L27" s="12">
        <v>4062.5</v>
      </c>
    </row>
    <row r="28" ht="25" customHeight="1" spans="1:12">
      <c r="A28" s="12">
        <v>9</v>
      </c>
      <c r="B28" s="13" t="s">
        <v>48</v>
      </c>
      <c r="C28" s="14" t="s">
        <v>19</v>
      </c>
      <c r="D28" s="15">
        <v>56</v>
      </c>
      <c r="E28" s="12"/>
      <c r="F28" s="6">
        <f t="shared" si="9"/>
        <v>56</v>
      </c>
      <c r="G28" s="16">
        <f t="shared" si="12"/>
        <v>16.8</v>
      </c>
      <c r="H28" s="11">
        <v>27</v>
      </c>
      <c r="I28" s="29">
        <v>312.5</v>
      </c>
      <c r="J28" s="30">
        <f t="shared" si="13"/>
        <v>8437.5</v>
      </c>
      <c r="K28" s="30">
        <v>8437.5</v>
      </c>
      <c r="L28" s="12">
        <v>8437.5</v>
      </c>
    </row>
    <row r="29" s="1" customFormat="1" ht="25" customHeight="1" spans="1:12">
      <c r="A29" s="20"/>
      <c r="B29" s="21" t="s">
        <v>50</v>
      </c>
      <c r="C29" s="22"/>
      <c r="D29" s="22">
        <f t="shared" ref="D29:H29" si="14">SUM(D20:D28)</f>
        <v>2538</v>
      </c>
      <c r="E29" s="22">
        <f t="shared" si="14"/>
        <v>480</v>
      </c>
      <c r="F29" s="22">
        <f t="shared" si="14"/>
        <v>2058</v>
      </c>
      <c r="G29" s="22">
        <f t="shared" si="14"/>
        <v>617.4</v>
      </c>
      <c r="H29" s="23">
        <f t="shared" si="14"/>
        <v>415</v>
      </c>
      <c r="I29" s="23"/>
      <c r="J29" s="23">
        <f>SUM(J20:J28)</f>
        <v>135875</v>
      </c>
      <c r="K29" s="23">
        <f>SUM(K20:K28)</f>
        <v>102689.68</v>
      </c>
      <c r="L29" s="20">
        <f>SUM(L20:L28)</f>
        <v>94877.18</v>
      </c>
    </row>
    <row r="30" ht="25" customHeight="1" spans="1:12">
      <c r="A30" s="12">
        <v>1</v>
      </c>
      <c r="B30" s="13" t="s">
        <v>51</v>
      </c>
      <c r="C30" s="14" t="s">
        <v>26</v>
      </c>
      <c r="D30" s="15">
        <v>710</v>
      </c>
      <c r="E30" s="19">
        <v>330</v>
      </c>
      <c r="F30" s="6">
        <f t="shared" ref="F30:F35" si="15">D30-E30</f>
        <v>380</v>
      </c>
      <c r="G30" s="16">
        <f t="shared" ref="G30:G35" si="16">F30*0.3</f>
        <v>114</v>
      </c>
      <c r="H30" s="11">
        <v>134</v>
      </c>
      <c r="I30" s="29">
        <v>375</v>
      </c>
      <c r="J30" s="30">
        <f t="shared" ref="J30:J35" si="17">H30*I30</f>
        <v>50250</v>
      </c>
      <c r="K30" s="30">
        <v>50250</v>
      </c>
      <c r="L30" s="12">
        <v>50250</v>
      </c>
    </row>
    <row r="31" ht="25" customHeight="1" spans="1:13">
      <c r="A31" s="12">
        <v>2</v>
      </c>
      <c r="B31" s="13" t="s">
        <v>52</v>
      </c>
      <c r="C31" s="14" t="s">
        <v>19</v>
      </c>
      <c r="D31" s="15">
        <v>695</v>
      </c>
      <c r="E31" s="19">
        <v>140</v>
      </c>
      <c r="F31" s="6">
        <f t="shared" si="15"/>
        <v>555</v>
      </c>
      <c r="G31" s="16">
        <f t="shared" si="16"/>
        <v>166.5</v>
      </c>
      <c r="H31" s="17">
        <v>193</v>
      </c>
      <c r="I31" s="29">
        <v>312.5</v>
      </c>
      <c r="J31" s="30">
        <f t="shared" si="17"/>
        <v>60312.5</v>
      </c>
      <c r="K31" s="30">
        <v>49679</v>
      </c>
      <c r="L31" s="12">
        <f>J31-M31</f>
        <v>49679</v>
      </c>
      <c r="M31" s="4">
        <v>10633.5</v>
      </c>
    </row>
    <row r="32" ht="25" customHeight="1" spans="1:12">
      <c r="A32" s="12">
        <v>3</v>
      </c>
      <c r="B32" s="13" t="s">
        <v>53</v>
      </c>
      <c r="C32" s="14" t="s">
        <v>19</v>
      </c>
      <c r="D32" s="15">
        <v>223</v>
      </c>
      <c r="E32" s="12"/>
      <c r="F32" s="6">
        <f t="shared" si="15"/>
        <v>223</v>
      </c>
      <c r="G32" s="16">
        <f t="shared" si="16"/>
        <v>66.9</v>
      </c>
      <c r="H32" s="17">
        <v>35</v>
      </c>
      <c r="I32" s="29">
        <v>312.5</v>
      </c>
      <c r="J32" s="30">
        <f t="shared" si="17"/>
        <v>10937.5</v>
      </c>
      <c r="K32" s="30">
        <v>10937.5</v>
      </c>
      <c r="L32" s="12">
        <v>21250</v>
      </c>
    </row>
    <row r="33" ht="25" customHeight="1" spans="1:12">
      <c r="A33" s="12">
        <v>5</v>
      </c>
      <c r="B33" s="13" t="s">
        <v>55</v>
      </c>
      <c r="C33" s="14" t="s">
        <v>19</v>
      </c>
      <c r="D33" s="15">
        <v>57</v>
      </c>
      <c r="E33" s="12"/>
      <c r="F33" s="6">
        <f t="shared" si="15"/>
        <v>57</v>
      </c>
      <c r="G33" s="16">
        <f t="shared" si="16"/>
        <v>17.1</v>
      </c>
      <c r="H33" s="11"/>
      <c r="I33" s="29">
        <v>312.5</v>
      </c>
      <c r="J33" s="30">
        <f t="shared" si="17"/>
        <v>0</v>
      </c>
      <c r="K33" s="30">
        <v>5625</v>
      </c>
      <c r="L33" s="12">
        <v>5625</v>
      </c>
    </row>
    <row r="34" ht="25" customHeight="1" spans="1:12">
      <c r="A34" s="12">
        <v>6</v>
      </c>
      <c r="B34" s="13" t="s">
        <v>56</v>
      </c>
      <c r="C34" s="14" t="s">
        <v>19</v>
      </c>
      <c r="D34" s="15">
        <v>366</v>
      </c>
      <c r="E34" s="12"/>
      <c r="F34" s="6">
        <f t="shared" si="15"/>
        <v>366</v>
      </c>
      <c r="G34" s="16">
        <f t="shared" si="16"/>
        <v>109.8</v>
      </c>
      <c r="H34" s="17">
        <v>102</v>
      </c>
      <c r="I34" s="29">
        <v>312.5</v>
      </c>
      <c r="J34" s="30">
        <f t="shared" si="17"/>
        <v>31875</v>
      </c>
      <c r="K34" s="30">
        <v>32187.5</v>
      </c>
      <c r="L34" s="12">
        <v>55625</v>
      </c>
    </row>
    <row r="35" ht="25" customHeight="1" spans="1:12">
      <c r="A35" s="12">
        <v>7</v>
      </c>
      <c r="B35" s="13" t="s">
        <v>57</v>
      </c>
      <c r="C35" s="14" t="s">
        <v>31</v>
      </c>
      <c r="D35" s="15">
        <v>52</v>
      </c>
      <c r="E35" s="12"/>
      <c r="F35" s="6">
        <f t="shared" si="15"/>
        <v>52</v>
      </c>
      <c r="G35" s="16">
        <f t="shared" si="16"/>
        <v>15.6</v>
      </c>
      <c r="H35" s="11"/>
      <c r="I35" s="29">
        <v>312.5</v>
      </c>
      <c r="J35" s="30">
        <f t="shared" si="17"/>
        <v>0</v>
      </c>
      <c r="K35" s="30">
        <v>9687.5</v>
      </c>
      <c r="L35" s="12">
        <v>9687.5</v>
      </c>
    </row>
    <row r="36" s="1" customFormat="1" ht="25" customHeight="1" spans="1:12">
      <c r="A36" s="20"/>
      <c r="B36" s="21" t="s">
        <v>58</v>
      </c>
      <c r="C36" s="22"/>
      <c r="D36" s="22">
        <f t="shared" ref="D36:H36" si="18">SUM(D30:D35)</f>
        <v>2103</v>
      </c>
      <c r="E36" s="22">
        <f t="shared" si="18"/>
        <v>470</v>
      </c>
      <c r="F36" s="22">
        <f t="shared" si="18"/>
        <v>1633</v>
      </c>
      <c r="G36" s="22">
        <f t="shared" si="18"/>
        <v>489.9</v>
      </c>
      <c r="H36" s="23">
        <f t="shared" si="18"/>
        <v>464</v>
      </c>
      <c r="I36" s="23"/>
      <c r="J36" s="23">
        <f>SUM(J30:J35)</f>
        <v>153375</v>
      </c>
      <c r="K36" s="23">
        <f>SUM(K30:K35)</f>
        <v>158366.5</v>
      </c>
      <c r="L36" s="20">
        <f>SUM(L30:L35)</f>
        <v>192116.5</v>
      </c>
    </row>
    <row r="37" ht="25" customHeight="1" spans="1:12">
      <c r="A37" s="12">
        <v>1</v>
      </c>
      <c r="B37" s="13" t="s">
        <v>59</v>
      </c>
      <c r="C37" s="14" t="s">
        <v>26</v>
      </c>
      <c r="D37" s="15">
        <v>1664</v>
      </c>
      <c r="E37" s="19">
        <v>927</v>
      </c>
      <c r="F37" s="6">
        <f t="shared" ref="F37:F44" si="19">D37-E37</f>
        <v>737</v>
      </c>
      <c r="G37" s="16">
        <f t="shared" ref="G37:G44" si="20">F37*0.3</f>
        <v>221.1</v>
      </c>
      <c r="H37" s="11">
        <v>115</v>
      </c>
      <c r="I37" s="29">
        <v>375</v>
      </c>
      <c r="J37" s="30">
        <f t="shared" ref="J37:J44" si="21">H37*I37</f>
        <v>43125</v>
      </c>
      <c r="K37" s="30">
        <v>43125</v>
      </c>
      <c r="L37" s="12">
        <v>43125</v>
      </c>
    </row>
    <row r="38" ht="25" customHeight="1" spans="1:13">
      <c r="A38" s="12">
        <v>2</v>
      </c>
      <c r="B38" s="13" t="s">
        <v>60</v>
      </c>
      <c r="C38" s="14" t="s">
        <v>19</v>
      </c>
      <c r="D38" s="15">
        <v>1750</v>
      </c>
      <c r="E38" s="19">
        <v>132</v>
      </c>
      <c r="F38" s="6">
        <f t="shared" si="19"/>
        <v>1618</v>
      </c>
      <c r="G38" s="16">
        <f t="shared" si="20"/>
        <v>485.4</v>
      </c>
      <c r="H38" s="17">
        <v>229</v>
      </c>
      <c r="I38" s="29">
        <v>312.5</v>
      </c>
      <c r="J38" s="30">
        <f t="shared" si="21"/>
        <v>71562.5</v>
      </c>
      <c r="K38" s="30">
        <v>42057.74</v>
      </c>
      <c r="L38" s="12">
        <f>J38-M38</f>
        <v>42057.74</v>
      </c>
      <c r="M38" s="4">
        <v>29504.76</v>
      </c>
    </row>
    <row r="39" ht="25" customHeight="1" spans="1:12">
      <c r="A39" s="12">
        <v>4</v>
      </c>
      <c r="B39" s="13" t="s">
        <v>62</v>
      </c>
      <c r="C39" s="14" t="s">
        <v>19</v>
      </c>
      <c r="D39" s="15">
        <v>141</v>
      </c>
      <c r="E39" s="19">
        <v>67</v>
      </c>
      <c r="F39" s="6">
        <f t="shared" si="19"/>
        <v>74</v>
      </c>
      <c r="G39" s="16">
        <f t="shared" si="20"/>
        <v>22.2</v>
      </c>
      <c r="H39" s="17">
        <v>15</v>
      </c>
      <c r="I39" s="29">
        <v>312.5</v>
      </c>
      <c r="J39" s="30">
        <f t="shared" si="21"/>
        <v>4687.5</v>
      </c>
      <c r="K39" s="30">
        <v>5000</v>
      </c>
      <c r="L39" s="12">
        <v>5312.5</v>
      </c>
    </row>
    <row r="40" ht="25" customHeight="1" spans="1:12">
      <c r="A40" s="12">
        <v>5</v>
      </c>
      <c r="B40" s="13" t="s">
        <v>63</v>
      </c>
      <c r="C40" s="14" t="s">
        <v>31</v>
      </c>
      <c r="D40" s="15">
        <v>72</v>
      </c>
      <c r="E40" s="12"/>
      <c r="F40" s="6">
        <f t="shared" si="19"/>
        <v>72</v>
      </c>
      <c r="G40" s="16">
        <f t="shared" si="20"/>
        <v>21.6</v>
      </c>
      <c r="H40" s="11">
        <v>4</v>
      </c>
      <c r="I40" s="29">
        <v>312.5</v>
      </c>
      <c r="J40" s="30">
        <f t="shared" si="21"/>
        <v>1250</v>
      </c>
      <c r="K40" s="30">
        <v>2812.5</v>
      </c>
      <c r="L40" s="12">
        <v>2812.5</v>
      </c>
    </row>
    <row r="41" ht="25" customHeight="1" spans="1:12">
      <c r="A41" s="12">
        <v>6</v>
      </c>
      <c r="B41" s="13" t="s">
        <v>64</v>
      </c>
      <c r="C41" s="14" t="s">
        <v>19</v>
      </c>
      <c r="D41" s="15">
        <v>351</v>
      </c>
      <c r="E41" s="12"/>
      <c r="F41" s="6">
        <f t="shared" si="19"/>
        <v>351</v>
      </c>
      <c r="G41" s="16">
        <f t="shared" si="20"/>
        <v>105.3</v>
      </c>
      <c r="H41" s="17">
        <v>35</v>
      </c>
      <c r="I41" s="29">
        <v>312.5</v>
      </c>
      <c r="J41" s="30">
        <f t="shared" si="21"/>
        <v>10937.5</v>
      </c>
      <c r="K41" s="30">
        <v>10937.5</v>
      </c>
      <c r="L41" s="12">
        <v>23750</v>
      </c>
    </row>
    <row r="42" ht="25" customHeight="1" spans="1:12">
      <c r="A42" s="12">
        <v>9</v>
      </c>
      <c r="B42" s="13" t="s">
        <v>67</v>
      </c>
      <c r="C42" s="14" t="s">
        <v>19</v>
      </c>
      <c r="D42" s="15">
        <v>238</v>
      </c>
      <c r="E42" s="12"/>
      <c r="F42" s="6">
        <f t="shared" si="19"/>
        <v>238</v>
      </c>
      <c r="G42" s="16">
        <f t="shared" si="20"/>
        <v>71.4</v>
      </c>
      <c r="H42" s="17">
        <v>54</v>
      </c>
      <c r="I42" s="29">
        <v>312.5</v>
      </c>
      <c r="J42" s="30">
        <f t="shared" si="21"/>
        <v>16875</v>
      </c>
      <c r="K42" s="30">
        <v>16875</v>
      </c>
      <c r="L42" s="12">
        <v>19375</v>
      </c>
    </row>
    <row r="43" ht="25" customHeight="1" spans="1:12">
      <c r="A43" s="12">
        <v>10</v>
      </c>
      <c r="B43" s="13" t="s">
        <v>68</v>
      </c>
      <c r="C43" s="14" t="s">
        <v>69</v>
      </c>
      <c r="D43" s="15">
        <v>451</v>
      </c>
      <c r="E43" s="19">
        <v>76</v>
      </c>
      <c r="F43" s="6">
        <f t="shared" si="19"/>
        <v>375</v>
      </c>
      <c r="G43" s="16">
        <f t="shared" si="20"/>
        <v>112.5</v>
      </c>
      <c r="H43" s="17">
        <v>99</v>
      </c>
      <c r="I43" s="29">
        <v>312.5</v>
      </c>
      <c r="J43" s="30">
        <f t="shared" si="21"/>
        <v>30937.5</v>
      </c>
      <c r="K43" s="30">
        <v>30937.5</v>
      </c>
      <c r="L43" s="12">
        <v>14375</v>
      </c>
    </row>
    <row r="44" ht="25" customHeight="1" spans="1:12">
      <c r="A44" s="12">
        <v>11</v>
      </c>
      <c r="B44" s="13" t="s">
        <v>70</v>
      </c>
      <c r="C44" s="14" t="s">
        <v>31</v>
      </c>
      <c r="D44" s="15">
        <v>31</v>
      </c>
      <c r="E44" s="12"/>
      <c r="F44" s="6">
        <f t="shared" si="19"/>
        <v>31</v>
      </c>
      <c r="G44" s="16">
        <f t="shared" si="20"/>
        <v>9.3</v>
      </c>
      <c r="H44" s="11"/>
      <c r="I44" s="29">
        <v>312.5</v>
      </c>
      <c r="J44" s="30">
        <f t="shared" si="21"/>
        <v>0</v>
      </c>
      <c r="K44" s="30">
        <v>4062.5</v>
      </c>
      <c r="L44" s="12">
        <v>4062.5</v>
      </c>
    </row>
    <row r="45" s="1" customFormat="1" ht="25" customHeight="1" spans="1:12">
      <c r="A45" s="20"/>
      <c r="B45" s="21" t="s">
        <v>71</v>
      </c>
      <c r="C45" s="22"/>
      <c r="D45" s="22">
        <f t="shared" ref="D45:H45" si="22">SUM(D37:D44)</f>
        <v>4698</v>
      </c>
      <c r="E45" s="22">
        <f t="shared" si="22"/>
        <v>1202</v>
      </c>
      <c r="F45" s="22">
        <f t="shared" si="22"/>
        <v>3496</v>
      </c>
      <c r="G45" s="22">
        <f t="shared" si="22"/>
        <v>1048.8</v>
      </c>
      <c r="H45" s="23">
        <f t="shared" si="22"/>
        <v>551</v>
      </c>
      <c r="I45" s="23"/>
      <c r="J45" s="23">
        <f>SUM(J37:J44)</f>
        <v>179375</v>
      </c>
      <c r="K45" s="23">
        <f>SUM(K37:K44)</f>
        <v>155807.74</v>
      </c>
      <c r="L45" s="20">
        <f>SUM(L37:L44)</f>
        <v>154870.24</v>
      </c>
    </row>
    <row r="46" ht="25" customHeight="1" spans="1:13">
      <c r="A46" s="12">
        <v>1</v>
      </c>
      <c r="B46" s="13" t="s">
        <v>72</v>
      </c>
      <c r="C46" s="14" t="s">
        <v>26</v>
      </c>
      <c r="D46" s="15">
        <v>1206</v>
      </c>
      <c r="E46" s="19">
        <v>700</v>
      </c>
      <c r="F46" s="6">
        <f t="shared" ref="F46:F51" si="23">D46-E46</f>
        <v>506</v>
      </c>
      <c r="G46" s="16">
        <f t="shared" ref="G46:G51" si="24">F46*0.3</f>
        <v>151.8</v>
      </c>
      <c r="H46" s="11">
        <v>123</v>
      </c>
      <c r="I46" s="29">
        <v>375</v>
      </c>
      <c r="J46" s="30">
        <f t="shared" ref="J46:J51" si="25">H46*I46</f>
        <v>46125</v>
      </c>
      <c r="K46" s="30">
        <v>7620.93</v>
      </c>
      <c r="L46" s="12">
        <f>J46-M46</f>
        <v>7620.93</v>
      </c>
      <c r="M46" s="2">
        <v>38504.07</v>
      </c>
    </row>
    <row r="47" ht="25" customHeight="1" spans="1:14">
      <c r="A47" s="12">
        <v>2</v>
      </c>
      <c r="B47" s="13" t="s">
        <v>73</v>
      </c>
      <c r="C47" s="14" t="s">
        <v>19</v>
      </c>
      <c r="D47" s="15">
        <v>1095</v>
      </c>
      <c r="E47" s="19">
        <v>247</v>
      </c>
      <c r="F47" s="6">
        <f t="shared" si="23"/>
        <v>848</v>
      </c>
      <c r="G47" s="16">
        <f t="shared" si="24"/>
        <v>254.4</v>
      </c>
      <c r="H47" s="17">
        <v>73</v>
      </c>
      <c r="I47" s="29">
        <v>312.5</v>
      </c>
      <c r="J47" s="30">
        <f t="shared" si="25"/>
        <v>22812.5</v>
      </c>
      <c r="K47" s="30">
        <v>14154.77</v>
      </c>
      <c r="L47" s="12">
        <f>J47-M47</f>
        <v>-3970.23</v>
      </c>
      <c r="M47" s="2">
        <v>26782.73</v>
      </c>
      <c r="N47" s="4">
        <v>73</v>
      </c>
    </row>
    <row r="48" ht="25" customHeight="1" spans="1:13">
      <c r="A48" s="12">
        <v>3</v>
      </c>
      <c r="B48" s="13" t="s">
        <v>74</v>
      </c>
      <c r="C48" s="14" t="s">
        <v>31</v>
      </c>
      <c r="D48" s="15">
        <v>85</v>
      </c>
      <c r="E48" s="12"/>
      <c r="F48" s="6">
        <f t="shared" si="23"/>
        <v>85</v>
      </c>
      <c r="G48" s="16">
        <f t="shared" si="24"/>
        <v>25.5</v>
      </c>
      <c r="H48" s="11">
        <v>6</v>
      </c>
      <c r="I48" s="29">
        <v>312.5</v>
      </c>
      <c r="J48" s="30">
        <f t="shared" si="25"/>
        <v>1875</v>
      </c>
      <c r="K48" s="30">
        <v>1875</v>
      </c>
      <c r="L48" s="12">
        <v>1875</v>
      </c>
      <c r="M48" s="2">
        <f>SUM(M14:M47)</f>
        <v>144547.88</v>
      </c>
    </row>
    <row r="49" ht="25" customHeight="1" spans="1:13">
      <c r="A49" s="12">
        <v>4</v>
      </c>
      <c r="B49" s="13" t="s">
        <v>75</v>
      </c>
      <c r="C49" s="14" t="s">
        <v>19</v>
      </c>
      <c r="D49" s="15">
        <v>346</v>
      </c>
      <c r="E49" s="12"/>
      <c r="F49" s="6">
        <f t="shared" si="23"/>
        <v>346</v>
      </c>
      <c r="G49" s="16">
        <f t="shared" si="24"/>
        <v>103.8</v>
      </c>
      <c r="H49" s="17">
        <v>45</v>
      </c>
      <c r="I49" s="29">
        <v>312.5</v>
      </c>
      <c r="J49" s="30">
        <f t="shared" si="25"/>
        <v>14062.5</v>
      </c>
      <c r="K49" s="30">
        <v>14687.5</v>
      </c>
      <c r="L49" s="12">
        <v>25000</v>
      </c>
      <c r="M49" s="2">
        <v>550000</v>
      </c>
    </row>
    <row r="50" ht="25" customHeight="1" spans="1:13">
      <c r="A50" s="12">
        <v>7</v>
      </c>
      <c r="B50" s="13" t="s">
        <v>78</v>
      </c>
      <c r="C50" s="14" t="s">
        <v>19</v>
      </c>
      <c r="D50" s="15">
        <v>104</v>
      </c>
      <c r="E50" s="12"/>
      <c r="F50" s="6">
        <f t="shared" si="23"/>
        <v>104</v>
      </c>
      <c r="G50" s="16">
        <f t="shared" si="24"/>
        <v>31.2</v>
      </c>
      <c r="H50" s="17">
        <v>26</v>
      </c>
      <c r="I50" s="29">
        <v>312.5</v>
      </c>
      <c r="J50" s="30">
        <f t="shared" si="25"/>
        <v>8125</v>
      </c>
      <c r="K50" s="30">
        <v>8750</v>
      </c>
      <c r="L50" s="12">
        <v>8750</v>
      </c>
      <c r="M50" s="2">
        <f>SUM(M48:M49)</f>
        <v>694547.88</v>
      </c>
    </row>
    <row r="51" ht="25" customHeight="1" spans="1:13">
      <c r="A51" s="12">
        <v>8</v>
      </c>
      <c r="B51" s="13" t="s">
        <v>79</v>
      </c>
      <c r="C51" s="14" t="s">
        <v>19</v>
      </c>
      <c r="D51" s="15">
        <v>193</v>
      </c>
      <c r="E51" s="19">
        <v>42</v>
      </c>
      <c r="F51" s="6">
        <f t="shared" si="23"/>
        <v>151</v>
      </c>
      <c r="G51" s="16">
        <f t="shared" si="24"/>
        <v>45.3</v>
      </c>
      <c r="H51" s="17">
        <v>19</v>
      </c>
      <c r="I51" s="29">
        <v>312.5</v>
      </c>
      <c r="J51" s="30">
        <f t="shared" si="25"/>
        <v>5937.5</v>
      </c>
      <c r="K51" s="30">
        <v>14375</v>
      </c>
      <c r="L51" s="12">
        <v>21250</v>
      </c>
      <c r="M51" s="2">
        <v>57750</v>
      </c>
    </row>
    <row r="52" s="1" customFormat="1" ht="25" customHeight="1" spans="1:13">
      <c r="A52" s="20"/>
      <c r="B52" s="21" t="s">
        <v>82</v>
      </c>
      <c r="C52" s="22"/>
      <c r="D52" s="22">
        <f t="shared" ref="D52:H52" si="26">SUM(D46:D51)</f>
        <v>3029</v>
      </c>
      <c r="E52" s="22">
        <f t="shared" si="26"/>
        <v>989</v>
      </c>
      <c r="F52" s="22">
        <f t="shared" si="26"/>
        <v>2040</v>
      </c>
      <c r="G52" s="22">
        <f t="shared" si="26"/>
        <v>612</v>
      </c>
      <c r="H52" s="23">
        <f t="shared" si="26"/>
        <v>292</v>
      </c>
      <c r="I52" s="23"/>
      <c r="J52" s="23">
        <f>SUM(J46:J51)</f>
        <v>98937.5</v>
      </c>
      <c r="K52" s="23">
        <f>SUM(K46:K51)</f>
        <v>61463.2</v>
      </c>
      <c r="L52" s="20">
        <f>SUM(L46:L51)</f>
        <v>60525.7</v>
      </c>
      <c r="M52" s="1">
        <v>74625</v>
      </c>
    </row>
    <row r="53" ht="25" customHeight="1" spans="1:12">
      <c r="A53" s="12">
        <v>2</v>
      </c>
      <c r="B53" s="13" t="s">
        <v>84</v>
      </c>
      <c r="C53" s="14" t="s">
        <v>19</v>
      </c>
      <c r="D53" s="15">
        <v>666</v>
      </c>
      <c r="E53" s="19">
        <v>90</v>
      </c>
      <c r="F53" s="6">
        <f>D53-E53</f>
        <v>576</v>
      </c>
      <c r="G53" s="16">
        <f>F53*0.3</f>
        <v>172.8</v>
      </c>
      <c r="H53" s="17">
        <v>110</v>
      </c>
      <c r="I53" s="29">
        <v>312.5</v>
      </c>
      <c r="J53" s="30">
        <f>H53*I53</f>
        <v>34375</v>
      </c>
      <c r="K53" s="30">
        <v>57812.5</v>
      </c>
      <c r="L53" s="12">
        <v>28437.5</v>
      </c>
    </row>
    <row r="54" ht="25" customHeight="1" spans="1:12">
      <c r="A54" s="12">
        <v>3</v>
      </c>
      <c r="B54" s="13" t="s">
        <v>85</v>
      </c>
      <c r="C54" s="14" t="s">
        <v>19</v>
      </c>
      <c r="D54" s="15">
        <v>320</v>
      </c>
      <c r="E54" s="12"/>
      <c r="F54" s="6">
        <f>D54-E54</f>
        <v>320</v>
      </c>
      <c r="G54" s="16">
        <f>F54*0.3</f>
        <v>96</v>
      </c>
      <c r="H54" s="17">
        <v>81</v>
      </c>
      <c r="I54" s="29">
        <v>312.5</v>
      </c>
      <c r="J54" s="30">
        <f>H54*I54</f>
        <v>25312.5</v>
      </c>
      <c r="K54" s="30">
        <v>24687.5</v>
      </c>
      <c r="L54" s="12">
        <v>19062.5</v>
      </c>
    </row>
    <row r="55" s="1" customFormat="1" ht="25" customHeight="1" spans="1:12">
      <c r="A55" s="20"/>
      <c r="B55" s="21" t="s">
        <v>89</v>
      </c>
      <c r="C55" s="22"/>
      <c r="D55" s="22">
        <f t="shared" ref="D55:H55" si="27">SUM(D53:D54)</f>
        <v>986</v>
      </c>
      <c r="E55" s="22">
        <f t="shared" si="27"/>
        <v>90</v>
      </c>
      <c r="F55" s="22">
        <f t="shared" si="27"/>
        <v>896</v>
      </c>
      <c r="G55" s="22">
        <f t="shared" si="27"/>
        <v>268.8</v>
      </c>
      <c r="H55" s="23">
        <f t="shared" si="27"/>
        <v>191</v>
      </c>
      <c r="I55" s="23"/>
      <c r="J55" s="23">
        <f>SUM(J53:J54)</f>
        <v>59687.5</v>
      </c>
      <c r="K55" s="23">
        <f>SUM(K53:K54)</f>
        <v>82500</v>
      </c>
      <c r="L55" s="20">
        <v>47500</v>
      </c>
    </row>
  </sheetData>
  <sheetProtection formatCells="0" insertHyperlinks="0" autoFilter="0"/>
  <mergeCells count="13">
    <mergeCell ref="A1:L1"/>
    <mergeCell ref="B4:C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L2:L3"/>
  </mergeCells>
  <pageMargins left="0.393055555555556" right="0.393055555555556" top="0.393055555555556" bottom="0.393055555555556" header="0" footer="0"/>
  <pageSetup paperSize="9" scale="6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topLeftCell="A2" workbookViewId="0">
      <selection activeCell="H10" sqref="H10"/>
    </sheetView>
  </sheetViews>
  <sheetFormatPr defaultColWidth="9" defaultRowHeight="14.25" outlineLevelCol="5"/>
  <cols>
    <col min="1" max="1" width="5.375" style="2" customWidth="1"/>
    <col min="2" max="2" width="29.4583333333333" style="3" customWidth="1"/>
    <col min="3" max="3" width="9.5" style="2" customWidth="1"/>
    <col min="4" max="4" width="15.125" style="31" customWidth="1"/>
    <col min="5" max="5" width="12.125" style="2" customWidth="1"/>
    <col min="6" max="6" width="21.125" style="2" customWidth="1"/>
    <col min="7" max="16384" width="9" style="2"/>
  </cols>
  <sheetData>
    <row r="1" s="2" customFormat="1" ht="71" customHeight="1" spans="1:6">
      <c r="A1" s="32" t="s">
        <v>96</v>
      </c>
      <c r="B1" s="32"/>
      <c r="C1" s="32"/>
      <c r="D1" s="32"/>
      <c r="E1" s="32"/>
      <c r="F1" s="32"/>
    </row>
    <row r="2" s="2" customFormat="1" ht="25" customHeight="1" spans="1:6">
      <c r="A2" s="33" t="s">
        <v>1</v>
      </c>
      <c r="B2" s="34" t="s">
        <v>2</v>
      </c>
      <c r="C2" s="35" t="s">
        <v>3</v>
      </c>
      <c r="D2" s="36" t="s">
        <v>97</v>
      </c>
      <c r="E2" s="36" t="s">
        <v>98</v>
      </c>
      <c r="F2" s="36" t="s">
        <v>99</v>
      </c>
    </row>
    <row r="3" s="2" customFormat="1" ht="25" customHeight="1" spans="1:6">
      <c r="A3" s="33"/>
      <c r="B3" s="34"/>
      <c r="C3" s="35"/>
      <c r="D3" s="36"/>
      <c r="E3" s="36"/>
      <c r="F3" s="36"/>
    </row>
    <row r="4" s="2" customFormat="1" ht="25" customHeight="1" spans="1:6">
      <c r="A4" s="36"/>
      <c r="B4" s="37" t="s">
        <v>15</v>
      </c>
      <c r="C4" s="36"/>
      <c r="D4" s="36">
        <v>6184</v>
      </c>
      <c r="E4" s="36"/>
      <c r="F4" s="36">
        <v>2022500</v>
      </c>
    </row>
    <row r="5" s="2" customFormat="1" ht="25" customHeight="1" spans="1:6">
      <c r="A5" s="38">
        <v>1</v>
      </c>
      <c r="B5" s="39" t="s">
        <v>18</v>
      </c>
      <c r="C5" s="40" t="s">
        <v>19</v>
      </c>
      <c r="D5" s="41">
        <v>259</v>
      </c>
      <c r="E5" s="38">
        <v>312.5</v>
      </c>
      <c r="F5" s="38">
        <v>80937.5</v>
      </c>
    </row>
    <row r="6" s="2" customFormat="1" ht="25" customHeight="1" spans="1:6">
      <c r="A6" s="38">
        <v>2</v>
      </c>
      <c r="B6" s="39" t="s">
        <v>20</v>
      </c>
      <c r="C6" s="40" t="s">
        <v>19</v>
      </c>
      <c r="D6" s="41">
        <v>237</v>
      </c>
      <c r="E6" s="38">
        <v>312.5</v>
      </c>
      <c r="F6" s="38">
        <v>74062.5</v>
      </c>
    </row>
    <row r="7" s="2" customFormat="1" ht="25" customHeight="1" spans="1:6">
      <c r="A7" s="38">
        <v>3</v>
      </c>
      <c r="B7" s="39" t="s">
        <v>100</v>
      </c>
      <c r="C7" s="40" t="s">
        <v>19</v>
      </c>
      <c r="D7" s="41">
        <v>360</v>
      </c>
      <c r="E7" s="38">
        <v>312.5</v>
      </c>
      <c r="F7" s="38">
        <v>112500</v>
      </c>
    </row>
    <row r="8" s="2" customFormat="1" ht="25" customHeight="1" spans="1:6">
      <c r="A8" s="38">
        <v>4</v>
      </c>
      <c r="B8" s="39" t="s">
        <v>22</v>
      </c>
      <c r="C8" s="40" t="s">
        <v>19</v>
      </c>
      <c r="D8" s="41">
        <v>230</v>
      </c>
      <c r="E8" s="38">
        <v>312.5</v>
      </c>
      <c r="F8" s="38">
        <v>71875</v>
      </c>
    </row>
    <row r="9" s="2" customFormat="1" ht="25" customHeight="1" spans="1:6">
      <c r="A9" s="38">
        <v>5</v>
      </c>
      <c r="B9" s="39" t="s">
        <v>23</v>
      </c>
      <c r="C9" s="40" t="s">
        <v>19</v>
      </c>
      <c r="D9" s="41">
        <v>257</v>
      </c>
      <c r="E9" s="38">
        <v>312.5</v>
      </c>
      <c r="F9" s="38">
        <v>80312.5</v>
      </c>
    </row>
    <row r="10" s="2" customFormat="1" ht="25" customHeight="1" spans="1:6">
      <c r="A10" s="38">
        <v>6</v>
      </c>
      <c r="B10" s="39" t="s">
        <v>101</v>
      </c>
      <c r="C10" s="40" t="s">
        <v>19</v>
      </c>
      <c r="D10" s="41">
        <v>232</v>
      </c>
      <c r="E10" s="38">
        <v>312.5</v>
      </c>
      <c r="F10" s="38">
        <v>72500</v>
      </c>
    </row>
    <row r="11" s="2" customFormat="1" ht="25" customHeight="1" spans="1:6">
      <c r="A11" s="38">
        <v>7</v>
      </c>
      <c r="B11" s="39" t="s">
        <v>25</v>
      </c>
      <c r="C11" s="40" t="s">
        <v>26</v>
      </c>
      <c r="D11" s="41">
        <v>372</v>
      </c>
      <c r="E11" s="38">
        <v>375</v>
      </c>
      <c r="F11" s="38">
        <v>139500</v>
      </c>
    </row>
    <row r="12" s="2" customFormat="1" ht="25" customHeight="1" spans="1:6">
      <c r="A12" s="38">
        <v>8</v>
      </c>
      <c r="B12" s="39" t="s">
        <v>27</v>
      </c>
      <c r="C12" s="40" t="s">
        <v>26</v>
      </c>
      <c r="D12" s="41">
        <v>353</v>
      </c>
      <c r="E12" s="38">
        <v>375</v>
      </c>
      <c r="F12" s="38">
        <v>132375</v>
      </c>
    </row>
    <row r="13" s="1" customFormat="1" ht="25" customHeight="1" spans="1:6">
      <c r="A13" s="42"/>
      <c r="B13" s="43" t="s">
        <v>28</v>
      </c>
      <c r="C13" s="44"/>
      <c r="D13" s="45">
        <v>2300</v>
      </c>
      <c r="E13" s="45"/>
      <c r="F13" s="45">
        <v>764062.5</v>
      </c>
    </row>
    <row r="14" s="2" customFormat="1" ht="25" customHeight="1" spans="1:6">
      <c r="A14" s="38">
        <v>1</v>
      </c>
      <c r="B14" s="46" t="s">
        <v>102</v>
      </c>
      <c r="C14" s="40" t="s">
        <v>19</v>
      </c>
      <c r="D14" s="41">
        <v>59</v>
      </c>
      <c r="E14" s="38">
        <v>312.5</v>
      </c>
      <c r="F14" s="38">
        <v>18437.5</v>
      </c>
    </row>
    <row r="15" s="1" customFormat="1" ht="25" customHeight="1" spans="1:6">
      <c r="A15" s="42"/>
      <c r="B15" s="47" t="s">
        <v>33</v>
      </c>
      <c r="C15" s="44"/>
      <c r="D15" s="45">
        <v>59</v>
      </c>
      <c r="E15" s="45"/>
      <c r="F15" s="45">
        <v>18437.5</v>
      </c>
    </row>
    <row r="16" s="2" customFormat="1" ht="25" customHeight="1" spans="1:6">
      <c r="A16" s="38">
        <v>1</v>
      </c>
      <c r="B16" s="46" t="s">
        <v>103</v>
      </c>
      <c r="C16" s="40" t="s">
        <v>19</v>
      </c>
      <c r="D16" s="41">
        <v>135</v>
      </c>
      <c r="E16" s="38">
        <v>312.5</v>
      </c>
      <c r="F16" s="38">
        <v>42187.5</v>
      </c>
    </row>
    <row r="17" s="1" customFormat="1" ht="25" customHeight="1" spans="1:6">
      <c r="A17" s="42"/>
      <c r="B17" s="47" t="s">
        <v>104</v>
      </c>
      <c r="C17" s="44"/>
      <c r="D17" s="44">
        <v>135</v>
      </c>
      <c r="E17" s="44"/>
      <c r="F17" s="44">
        <v>42187.5</v>
      </c>
    </row>
    <row r="18" s="2" customFormat="1" ht="25" customHeight="1" spans="1:6">
      <c r="A18" s="38">
        <v>1</v>
      </c>
      <c r="B18" s="46" t="s">
        <v>105</v>
      </c>
      <c r="C18" s="40" t="s">
        <v>19</v>
      </c>
      <c r="D18" s="41">
        <v>41</v>
      </c>
      <c r="E18" s="38">
        <v>312.5</v>
      </c>
      <c r="F18" s="38">
        <v>12812.5</v>
      </c>
    </row>
    <row r="19" s="1" customFormat="1" ht="25" customHeight="1" spans="1:6">
      <c r="A19" s="42"/>
      <c r="B19" s="43" t="s">
        <v>39</v>
      </c>
      <c r="C19" s="44"/>
      <c r="D19" s="45">
        <v>41</v>
      </c>
      <c r="E19" s="45"/>
      <c r="F19" s="45">
        <v>12812.5</v>
      </c>
    </row>
    <row r="20" s="2" customFormat="1" ht="25" customHeight="1" spans="1:6">
      <c r="A20" s="38">
        <v>1</v>
      </c>
      <c r="B20" s="39" t="s">
        <v>106</v>
      </c>
      <c r="C20" s="40" t="s">
        <v>26</v>
      </c>
      <c r="D20" s="41">
        <v>149</v>
      </c>
      <c r="E20" s="38">
        <v>375</v>
      </c>
      <c r="F20" s="38">
        <v>55875</v>
      </c>
    </row>
    <row r="21" s="2" customFormat="1" ht="25" customHeight="1" spans="1:6">
      <c r="A21" s="38">
        <v>2</v>
      </c>
      <c r="B21" s="39" t="s">
        <v>107</v>
      </c>
      <c r="C21" s="40" t="s">
        <v>19</v>
      </c>
      <c r="D21" s="41">
        <v>179</v>
      </c>
      <c r="E21" s="38">
        <v>312.5</v>
      </c>
      <c r="F21" s="38">
        <v>55937.5</v>
      </c>
    </row>
    <row r="22" s="2" customFormat="1" ht="25" customHeight="1" spans="1:6">
      <c r="A22" s="38">
        <v>3</v>
      </c>
      <c r="B22" s="39" t="s">
        <v>108</v>
      </c>
      <c r="C22" s="40" t="s">
        <v>19</v>
      </c>
      <c r="D22" s="41">
        <v>101</v>
      </c>
      <c r="E22" s="38">
        <v>312.5</v>
      </c>
      <c r="F22" s="38">
        <v>31562.5</v>
      </c>
    </row>
    <row r="23" s="2" customFormat="1" ht="25" customHeight="1" spans="1:6">
      <c r="A23" s="38">
        <v>4</v>
      </c>
      <c r="B23" s="39" t="s">
        <v>109</v>
      </c>
      <c r="C23" s="40" t="s">
        <v>31</v>
      </c>
      <c r="D23" s="41">
        <v>33</v>
      </c>
      <c r="E23" s="38">
        <v>312.5</v>
      </c>
      <c r="F23" s="38">
        <v>10312.5</v>
      </c>
    </row>
    <row r="24" s="2" customFormat="1" ht="25" customHeight="1" spans="1:6">
      <c r="A24" s="38">
        <v>5</v>
      </c>
      <c r="B24" s="39" t="s">
        <v>110</v>
      </c>
      <c r="C24" s="40" t="s">
        <v>31</v>
      </c>
      <c r="D24" s="41">
        <v>35</v>
      </c>
      <c r="E24" s="38">
        <v>312.5</v>
      </c>
      <c r="F24" s="38">
        <v>10937.5</v>
      </c>
    </row>
    <row r="25" s="2" customFormat="1" ht="25" customHeight="1" spans="1:6">
      <c r="A25" s="38">
        <v>6</v>
      </c>
      <c r="B25" s="39" t="s">
        <v>111</v>
      </c>
      <c r="C25" s="40" t="s">
        <v>19</v>
      </c>
      <c r="D25" s="41">
        <v>99</v>
      </c>
      <c r="E25" s="38">
        <v>312.5</v>
      </c>
      <c r="F25" s="38">
        <v>30937.5</v>
      </c>
    </row>
    <row r="26" s="2" customFormat="1" ht="25" customHeight="1" spans="1:6">
      <c r="A26" s="38">
        <v>7</v>
      </c>
      <c r="B26" s="39" t="s">
        <v>112</v>
      </c>
      <c r="C26" s="40" t="s">
        <v>19</v>
      </c>
      <c r="D26" s="41">
        <v>92</v>
      </c>
      <c r="E26" s="38">
        <v>312.5</v>
      </c>
      <c r="F26" s="38">
        <v>28750</v>
      </c>
    </row>
    <row r="27" s="2" customFormat="1" ht="25" customHeight="1" spans="1:6">
      <c r="A27" s="38">
        <v>8</v>
      </c>
      <c r="B27" s="39" t="s">
        <v>113</v>
      </c>
      <c r="C27" s="40" t="s">
        <v>19</v>
      </c>
      <c r="D27" s="41">
        <v>60</v>
      </c>
      <c r="E27" s="38">
        <v>312.5</v>
      </c>
      <c r="F27" s="38">
        <v>18750</v>
      </c>
    </row>
    <row r="28" s="2" customFormat="1" ht="25" customHeight="1" spans="1:6">
      <c r="A28" s="38">
        <v>9</v>
      </c>
      <c r="B28" s="39" t="s">
        <v>114</v>
      </c>
      <c r="C28" s="40" t="s">
        <v>31</v>
      </c>
      <c r="D28" s="41">
        <v>51</v>
      </c>
      <c r="E28" s="38">
        <v>312.5</v>
      </c>
      <c r="F28" s="38">
        <v>15937.5</v>
      </c>
    </row>
    <row r="29" s="1" customFormat="1" ht="25" customHeight="1" spans="1:6">
      <c r="A29" s="42"/>
      <c r="B29" s="43" t="s">
        <v>50</v>
      </c>
      <c r="C29" s="44"/>
      <c r="D29" s="45">
        <v>799</v>
      </c>
      <c r="E29" s="45"/>
      <c r="F29" s="45">
        <v>259000</v>
      </c>
    </row>
    <row r="30" s="2" customFormat="1" ht="25" customHeight="1" spans="1:6">
      <c r="A30" s="38">
        <v>1</v>
      </c>
      <c r="B30" s="39" t="s">
        <v>115</v>
      </c>
      <c r="C30" s="40" t="s">
        <v>26</v>
      </c>
      <c r="D30" s="41">
        <v>209</v>
      </c>
      <c r="E30" s="38">
        <v>375</v>
      </c>
      <c r="F30" s="38">
        <v>78375</v>
      </c>
    </row>
    <row r="31" s="2" customFormat="1" ht="25" customHeight="1" spans="1:6">
      <c r="A31" s="38">
        <v>2</v>
      </c>
      <c r="B31" s="39" t="s">
        <v>116</v>
      </c>
      <c r="C31" s="40" t="s">
        <v>19</v>
      </c>
      <c r="D31" s="41">
        <v>302</v>
      </c>
      <c r="E31" s="38">
        <v>312.5</v>
      </c>
      <c r="F31" s="38">
        <v>94375</v>
      </c>
    </row>
    <row r="32" s="2" customFormat="1" ht="25" customHeight="1" spans="1:6">
      <c r="A32" s="38">
        <v>3</v>
      </c>
      <c r="B32" s="39" t="s">
        <v>117</v>
      </c>
      <c r="C32" s="40" t="s">
        <v>19</v>
      </c>
      <c r="D32" s="41">
        <v>74</v>
      </c>
      <c r="E32" s="38">
        <v>312.5</v>
      </c>
      <c r="F32" s="38">
        <v>23125</v>
      </c>
    </row>
    <row r="33" s="2" customFormat="1" ht="25" customHeight="1" spans="1:6">
      <c r="A33" s="38">
        <v>5</v>
      </c>
      <c r="B33" s="39" t="s">
        <v>118</v>
      </c>
      <c r="C33" s="40" t="s">
        <v>31</v>
      </c>
      <c r="D33" s="41">
        <v>21</v>
      </c>
      <c r="E33" s="38">
        <v>312.5</v>
      </c>
      <c r="F33" s="38">
        <v>6562.5</v>
      </c>
    </row>
    <row r="34" s="2" customFormat="1" ht="25" customHeight="1" spans="1:6">
      <c r="A34" s="38">
        <v>6</v>
      </c>
      <c r="B34" s="39" t="s">
        <v>119</v>
      </c>
      <c r="C34" s="40" t="s">
        <v>19</v>
      </c>
      <c r="D34" s="41">
        <v>190</v>
      </c>
      <c r="E34" s="38">
        <v>312.5</v>
      </c>
      <c r="F34" s="38">
        <v>59375</v>
      </c>
    </row>
    <row r="35" s="2" customFormat="1" ht="25" customHeight="1" spans="1:6">
      <c r="A35" s="38">
        <v>7</v>
      </c>
      <c r="B35" s="39" t="s">
        <v>120</v>
      </c>
      <c r="C35" s="40" t="s">
        <v>31</v>
      </c>
      <c r="D35" s="41">
        <v>32</v>
      </c>
      <c r="E35" s="38">
        <v>312.5</v>
      </c>
      <c r="F35" s="38">
        <v>10000</v>
      </c>
    </row>
    <row r="36" s="1" customFormat="1" ht="25" customHeight="1" spans="1:6">
      <c r="A36" s="42"/>
      <c r="B36" s="43" t="s">
        <v>58</v>
      </c>
      <c r="C36" s="44"/>
      <c r="D36" s="45">
        <v>828</v>
      </c>
      <c r="E36" s="45"/>
      <c r="F36" s="45">
        <v>271812.5</v>
      </c>
    </row>
    <row r="37" s="2" customFormat="1" ht="25" customHeight="1" spans="1:6">
      <c r="A37" s="38">
        <v>1</v>
      </c>
      <c r="B37" s="39" t="s">
        <v>121</v>
      </c>
      <c r="C37" s="40" t="s">
        <v>26</v>
      </c>
      <c r="D37" s="41">
        <v>187</v>
      </c>
      <c r="E37" s="38">
        <v>375</v>
      </c>
      <c r="F37" s="38">
        <v>70125</v>
      </c>
    </row>
    <row r="38" s="2" customFormat="1" ht="25" customHeight="1" spans="1:6">
      <c r="A38" s="38">
        <v>2</v>
      </c>
      <c r="B38" s="39" t="s">
        <v>122</v>
      </c>
      <c r="C38" s="40" t="s">
        <v>19</v>
      </c>
      <c r="D38" s="41">
        <v>407</v>
      </c>
      <c r="E38" s="38">
        <v>312.5</v>
      </c>
      <c r="F38" s="38">
        <v>127187.5</v>
      </c>
    </row>
    <row r="39" s="2" customFormat="1" ht="25" customHeight="1" spans="1:6">
      <c r="A39" s="38">
        <v>3</v>
      </c>
      <c r="B39" s="39" t="s">
        <v>123</v>
      </c>
      <c r="C39" s="40" t="s">
        <v>19</v>
      </c>
      <c r="D39" s="41">
        <v>18</v>
      </c>
      <c r="E39" s="38">
        <v>312.5</v>
      </c>
      <c r="F39" s="38">
        <v>5625</v>
      </c>
    </row>
    <row r="40" s="2" customFormat="1" ht="25" customHeight="1" spans="1:6">
      <c r="A40" s="38">
        <v>4</v>
      </c>
      <c r="B40" s="39" t="s">
        <v>124</v>
      </c>
      <c r="C40" s="40" t="s">
        <v>31</v>
      </c>
      <c r="D40" s="41">
        <v>16</v>
      </c>
      <c r="E40" s="38">
        <v>312.5</v>
      </c>
      <c r="F40" s="38">
        <v>5000</v>
      </c>
    </row>
    <row r="41" s="2" customFormat="1" ht="25" customHeight="1" spans="1:6">
      <c r="A41" s="38">
        <v>5</v>
      </c>
      <c r="B41" s="39" t="s">
        <v>125</v>
      </c>
      <c r="C41" s="40" t="s">
        <v>19</v>
      </c>
      <c r="D41" s="41">
        <v>86</v>
      </c>
      <c r="E41" s="38">
        <v>312.5</v>
      </c>
      <c r="F41" s="38">
        <v>26875</v>
      </c>
    </row>
    <row r="42" s="2" customFormat="1" ht="25" customHeight="1" spans="1:6">
      <c r="A42" s="38">
        <v>6</v>
      </c>
      <c r="B42" s="39" t="s">
        <v>126</v>
      </c>
      <c r="C42" s="40" t="s">
        <v>19</v>
      </c>
      <c r="D42" s="41">
        <v>104</v>
      </c>
      <c r="E42" s="38">
        <v>312.5</v>
      </c>
      <c r="F42" s="38">
        <v>32500</v>
      </c>
    </row>
    <row r="43" s="2" customFormat="1" ht="25" customHeight="1" spans="1:6">
      <c r="A43" s="38">
        <v>7</v>
      </c>
      <c r="B43" s="39" t="s">
        <v>127</v>
      </c>
      <c r="C43" s="40" t="s">
        <v>19</v>
      </c>
      <c r="D43" s="41">
        <v>121</v>
      </c>
      <c r="E43" s="38">
        <v>312.5</v>
      </c>
      <c r="F43" s="38">
        <v>37812.5</v>
      </c>
    </row>
    <row r="44" s="2" customFormat="1" ht="25" customHeight="1" spans="1:6">
      <c r="A44" s="38">
        <v>8</v>
      </c>
      <c r="B44" s="39" t="s">
        <v>128</v>
      </c>
      <c r="C44" s="40" t="s">
        <v>31</v>
      </c>
      <c r="D44" s="41">
        <v>13</v>
      </c>
      <c r="E44" s="38">
        <v>312.5</v>
      </c>
      <c r="F44" s="38">
        <v>4062.5</v>
      </c>
    </row>
    <row r="45" s="1" customFormat="1" ht="25" customHeight="1" spans="1:6">
      <c r="A45" s="42"/>
      <c r="B45" s="43" t="s">
        <v>71</v>
      </c>
      <c r="C45" s="44"/>
      <c r="D45" s="45">
        <v>952</v>
      </c>
      <c r="E45" s="45"/>
      <c r="F45" s="45">
        <v>309187.5</v>
      </c>
    </row>
    <row r="46" s="2" customFormat="1" ht="25" customHeight="1" spans="1:6">
      <c r="A46" s="38">
        <v>1</v>
      </c>
      <c r="B46" s="39" t="s">
        <v>129</v>
      </c>
      <c r="C46" s="40" t="s">
        <v>26</v>
      </c>
      <c r="D46" s="41">
        <v>170</v>
      </c>
      <c r="E46" s="38">
        <v>375</v>
      </c>
      <c r="F46" s="38">
        <v>63750</v>
      </c>
    </row>
    <row r="47" s="2" customFormat="1" ht="25" customHeight="1" spans="1:6">
      <c r="A47" s="38">
        <v>2</v>
      </c>
      <c r="B47" s="39" t="s">
        <v>130</v>
      </c>
      <c r="C47" s="40" t="s">
        <v>19</v>
      </c>
      <c r="D47" s="41">
        <v>234</v>
      </c>
      <c r="E47" s="38">
        <v>312.5</v>
      </c>
      <c r="F47" s="38">
        <v>73125</v>
      </c>
    </row>
    <row r="48" s="2" customFormat="1" ht="25" customHeight="1" spans="1:6">
      <c r="A48" s="38">
        <v>3</v>
      </c>
      <c r="B48" s="39" t="s">
        <v>131</v>
      </c>
      <c r="C48" s="40" t="s">
        <v>31</v>
      </c>
      <c r="D48" s="41">
        <v>19</v>
      </c>
      <c r="E48" s="38">
        <v>312.5</v>
      </c>
      <c r="F48" s="38">
        <v>5937.5</v>
      </c>
    </row>
    <row r="49" s="2" customFormat="1" ht="25" customHeight="1" spans="1:6">
      <c r="A49" s="38">
        <v>4</v>
      </c>
      <c r="B49" s="39" t="s">
        <v>132</v>
      </c>
      <c r="C49" s="40" t="s">
        <v>19</v>
      </c>
      <c r="D49" s="41">
        <v>97</v>
      </c>
      <c r="E49" s="38">
        <v>312.5</v>
      </c>
      <c r="F49" s="38">
        <v>30312.5</v>
      </c>
    </row>
    <row r="50" s="2" customFormat="1" ht="25" customHeight="1" spans="1:6">
      <c r="A50" s="38">
        <v>5</v>
      </c>
      <c r="B50" s="39" t="s">
        <v>133</v>
      </c>
      <c r="C50" s="40" t="s">
        <v>19</v>
      </c>
      <c r="D50" s="41">
        <v>54</v>
      </c>
      <c r="E50" s="38">
        <v>312.5</v>
      </c>
      <c r="F50" s="38">
        <v>16875</v>
      </c>
    </row>
    <row r="51" s="2" customFormat="1" ht="25" customHeight="1" spans="1:6">
      <c r="A51" s="38">
        <v>6</v>
      </c>
      <c r="B51" s="39" t="s">
        <v>134</v>
      </c>
      <c r="C51" s="40" t="s">
        <v>19</v>
      </c>
      <c r="D51" s="41">
        <v>69</v>
      </c>
      <c r="E51" s="38">
        <v>312.5</v>
      </c>
      <c r="F51" s="38">
        <v>21562.5</v>
      </c>
    </row>
    <row r="52" s="1" customFormat="1" ht="25" customHeight="1" spans="1:6">
      <c r="A52" s="42"/>
      <c r="B52" s="43" t="s">
        <v>82</v>
      </c>
      <c r="C52" s="44"/>
      <c r="D52" s="45">
        <v>643</v>
      </c>
      <c r="E52" s="45"/>
      <c r="F52" s="45">
        <v>211562.5</v>
      </c>
    </row>
    <row r="53" s="2" customFormat="1" ht="25" customHeight="1" spans="1:6">
      <c r="A53" s="38">
        <v>1</v>
      </c>
      <c r="B53" s="39" t="s">
        <v>135</v>
      </c>
      <c r="C53" s="40" t="s">
        <v>19</v>
      </c>
      <c r="D53" s="41">
        <v>296</v>
      </c>
      <c r="E53" s="38">
        <v>312.5</v>
      </c>
      <c r="F53" s="38">
        <v>92500</v>
      </c>
    </row>
    <row r="54" s="2" customFormat="1" ht="25" customHeight="1" spans="1:6">
      <c r="A54" s="38">
        <v>2</v>
      </c>
      <c r="B54" s="39" t="s">
        <v>136</v>
      </c>
      <c r="C54" s="40" t="s">
        <v>19</v>
      </c>
      <c r="D54" s="41">
        <v>131</v>
      </c>
      <c r="E54" s="38">
        <v>312.5</v>
      </c>
      <c r="F54" s="38">
        <v>40937.5</v>
      </c>
    </row>
    <row r="55" s="1" customFormat="1" ht="25" customHeight="1" spans="1:6">
      <c r="A55" s="42"/>
      <c r="B55" s="43" t="s">
        <v>89</v>
      </c>
      <c r="C55" s="44"/>
      <c r="D55" s="45">
        <v>427</v>
      </c>
      <c r="E55" s="45"/>
      <c r="F55" s="45">
        <v>133437.5</v>
      </c>
    </row>
  </sheetData>
  <mergeCells count="8">
    <mergeCell ref="A1:F1"/>
    <mergeCell ref="B4:C4"/>
    <mergeCell ref="A2:A3"/>
    <mergeCell ref="B2:B3"/>
    <mergeCell ref="C2:C3"/>
    <mergeCell ref="D2:D3"/>
    <mergeCell ref="E2:E4"/>
    <mergeCell ref="F2:F3"/>
  </mergeCells>
  <pageMargins left="0.751388888888889" right="0.393055555555556" top="1" bottom="0.393055555555556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55"/>
  <sheetViews>
    <sheetView workbookViewId="0">
      <pane ySplit="3" topLeftCell="A8" activePane="bottomLeft" state="frozen"/>
      <selection/>
      <selection pane="bottomLeft" activeCell="H60" sqref="H60"/>
    </sheetView>
  </sheetViews>
  <sheetFormatPr defaultColWidth="9" defaultRowHeight="14.25"/>
  <cols>
    <col min="1" max="1" width="5.88333333333333" style="2" customWidth="1"/>
    <col min="2" max="2" width="26.0666666666667" style="3" customWidth="1"/>
    <col min="3" max="3" width="10.175" style="2" customWidth="1"/>
    <col min="4" max="4" width="9.10833333333333" style="4" customWidth="1"/>
    <col min="5" max="5" width="7" style="4" customWidth="1"/>
    <col min="6" max="6" width="11.1083333333333" style="4" customWidth="1"/>
    <col min="7" max="7" width="10" style="4" customWidth="1"/>
    <col min="8" max="8" width="11.5" style="4" customWidth="1"/>
    <col min="9" max="9" width="9.33333333333333" style="4" customWidth="1"/>
    <col min="10" max="11" width="12.775" style="4" customWidth="1"/>
    <col min="12" max="12" width="12.875" style="4" customWidth="1"/>
    <col min="13" max="14" width="11.625" style="2"/>
    <col min="15" max="16384" width="9" style="2"/>
  </cols>
  <sheetData>
    <row r="1" ht="30" customHeight="1" spans="1:12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" customHeight="1" spans="1:12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7</v>
      </c>
      <c r="G2" s="6" t="s">
        <v>8</v>
      </c>
      <c r="H2" s="6" t="s">
        <v>11</v>
      </c>
      <c r="I2" s="6" t="s">
        <v>91</v>
      </c>
      <c r="J2" s="6" t="s">
        <v>92</v>
      </c>
      <c r="K2" s="25"/>
      <c r="L2" s="26" t="s">
        <v>93</v>
      </c>
    </row>
    <row r="3" ht="31.95" customHeight="1" spans="1:13">
      <c r="A3" s="6"/>
      <c r="B3" s="7"/>
      <c r="C3" s="8"/>
      <c r="D3" s="6"/>
      <c r="E3" s="6"/>
      <c r="F3" s="6"/>
      <c r="G3" s="6"/>
      <c r="H3" s="6"/>
      <c r="I3" s="6"/>
      <c r="J3" s="6"/>
      <c r="K3" s="27"/>
      <c r="L3" s="28"/>
      <c r="M3" s="4"/>
    </row>
    <row r="4" ht="25" customHeight="1" spans="1:12">
      <c r="A4" s="9"/>
      <c r="B4" s="10" t="s">
        <v>15</v>
      </c>
      <c r="C4" s="9"/>
      <c r="D4" s="6">
        <f>SUM(D5:D12,D14:D14,D16:D16,D18:D18,D20:D28,D30:D35,D37:D44,D46:D51,D53:D54)</f>
        <v>25037</v>
      </c>
      <c r="E4" s="6">
        <f>SUM(E5:E12,E14:E14,E16:E16,E18:E18,E20:E28,E30:E35,E37:E44,E46:E51,E53:E54)</f>
        <v>5321</v>
      </c>
      <c r="F4" s="6">
        <f t="shared" ref="F4:F9" si="0">D4-E4</f>
        <v>19716</v>
      </c>
      <c r="G4" s="6">
        <f t="shared" ref="G4:L4" si="1">G13+G15+G17+G19+G29+G36+G45+G52+G55</f>
        <v>6043.8</v>
      </c>
      <c r="H4" s="11">
        <f t="shared" si="1"/>
        <v>2605</v>
      </c>
      <c r="I4" s="11"/>
      <c r="J4" s="11">
        <f t="shared" si="1"/>
        <v>864937.5</v>
      </c>
      <c r="K4" s="11">
        <f t="shared" si="1"/>
        <v>796735.66</v>
      </c>
      <c r="L4" s="12">
        <f t="shared" si="1"/>
        <v>727644.2</v>
      </c>
    </row>
    <row r="5" ht="25" customHeight="1" spans="1:12">
      <c r="A5" s="12">
        <v>1</v>
      </c>
      <c r="B5" s="13" t="s">
        <v>18</v>
      </c>
      <c r="C5" s="14" t="s">
        <v>19</v>
      </c>
      <c r="D5" s="15">
        <v>790</v>
      </c>
      <c r="E5" s="12"/>
      <c r="F5" s="6">
        <f t="shared" si="0"/>
        <v>790</v>
      </c>
      <c r="G5" s="16">
        <f t="shared" ref="G5:G12" si="2">F5*0.3</f>
        <v>237</v>
      </c>
      <c r="H5" s="17">
        <v>74</v>
      </c>
      <c r="I5" s="29">
        <v>312.5</v>
      </c>
      <c r="J5" s="30">
        <f t="shared" ref="J5:J10" si="3">H5*I5</f>
        <v>23125</v>
      </c>
      <c r="K5" s="30">
        <v>32500</v>
      </c>
      <c r="L5" s="30">
        <v>32500</v>
      </c>
    </row>
    <row r="6" ht="25" customHeight="1" spans="1:12">
      <c r="A6" s="12">
        <v>2</v>
      </c>
      <c r="B6" s="13" t="s">
        <v>20</v>
      </c>
      <c r="C6" s="14" t="s">
        <v>19</v>
      </c>
      <c r="D6" s="15">
        <v>1575</v>
      </c>
      <c r="E6" s="12"/>
      <c r="F6" s="6">
        <f t="shared" si="0"/>
        <v>1575</v>
      </c>
      <c r="G6" s="16">
        <f t="shared" si="2"/>
        <v>472.5</v>
      </c>
      <c r="H6" s="18">
        <v>84</v>
      </c>
      <c r="I6" s="29">
        <v>312.5</v>
      </c>
      <c r="J6" s="30">
        <f t="shared" si="3"/>
        <v>26250</v>
      </c>
      <c r="K6" s="30">
        <v>45937.5</v>
      </c>
      <c r="L6" s="30">
        <v>45937.5</v>
      </c>
    </row>
    <row r="7" ht="25" customHeight="1" spans="1:12">
      <c r="A7" s="12">
        <v>3</v>
      </c>
      <c r="B7" s="13" t="s">
        <v>21</v>
      </c>
      <c r="C7" s="14" t="s">
        <v>19</v>
      </c>
      <c r="D7" s="15">
        <v>1313</v>
      </c>
      <c r="E7" s="12"/>
      <c r="F7" s="6">
        <f t="shared" si="0"/>
        <v>1313</v>
      </c>
      <c r="G7" s="16">
        <f t="shared" si="2"/>
        <v>393.9</v>
      </c>
      <c r="H7" s="18">
        <v>80</v>
      </c>
      <c r="I7" s="29">
        <v>312.5</v>
      </c>
      <c r="J7" s="30">
        <f t="shared" si="3"/>
        <v>25000</v>
      </c>
      <c r="K7" s="30">
        <v>35312.5</v>
      </c>
      <c r="L7" s="30">
        <v>35312.5</v>
      </c>
    </row>
    <row r="8" ht="25" customHeight="1" spans="1:12">
      <c r="A8" s="12">
        <v>4</v>
      </c>
      <c r="B8" s="13" t="s">
        <v>22</v>
      </c>
      <c r="C8" s="14" t="s">
        <v>19</v>
      </c>
      <c r="D8" s="15">
        <v>1580</v>
      </c>
      <c r="E8" s="12"/>
      <c r="F8" s="6">
        <f t="shared" si="0"/>
        <v>1580</v>
      </c>
      <c r="G8" s="16">
        <f t="shared" si="2"/>
        <v>474</v>
      </c>
      <c r="H8" s="18">
        <v>61</v>
      </c>
      <c r="I8" s="29">
        <v>312.5</v>
      </c>
      <c r="J8" s="30">
        <f t="shared" si="3"/>
        <v>19062.5</v>
      </c>
      <c r="K8" s="30">
        <v>24062.5</v>
      </c>
      <c r="L8" s="30">
        <v>24062.5</v>
      </c>
    </row>
    <row r="9" ht="25" customHeight="1" spans="1:13">
      <c r="A9" s="12">
        <v>5</v>
      </c>
      <c r="B9" s="13" t="s">
        <v>23</v>
      </c>
      <c r="C9" s="14" t="s">
        <v>19</v>
      </c>
      <c r="D9" s="15">
        <v>1405</v>
      </c>
      <c r="E9" s="19">
        <v>82</v>
      </c>
      <c r="F9" s="6">
        <f t="shared" si="0"/>
        <v>1323</v>
      </c>
      <c r="G9" s="16">
        <f t="shared" si="2"/>
        <v>396.9</v>
      </c>
      <c r="H9" s="17">
        <v>77</v>
      </c>
      <c r="I9" s="29">
        <v>312.5</v>
      </c>
      <c r="J9" s="30">
        <f t="shared" si="3"/>
        <v>24062.5</v>
      </c>
      <c r="K9" s="30">
        <v>32471.04</v>
      </c>
      <c r="L9" s="12">
        <f>K9-M9</f>
        <v>24942.08</v>
      </c>
      <c r="M9" s="4">
        <v>7528.96</v>
      </c>
    </row>
    <row r="10" ht="25" customHeight="1" spans="1:12">
      <c r="A10" s="12">
        <v>6</v>
      </c>
      <c r="B10" s="13" t="s">
        <v>24</v>
      </c>
      <c r="C10" s="14" t="s">
        <v>19</v>
      </c>
      <c r="D10" s="15"/>
      <c r="E10" s="12"/>
      <c r="F10" s="6">
        <v>430</v>
      </c>
      <c r="G10" s="16">
        <f t="shared" si="2"/>
        <v>129</v>
      </c>
      <c r="H10" s="17">
        <f>78-27</f>
        <v>51</v>
      </c>
      <c r="I10" s="29">
        <v>312.5</v>
      </c>
      <c r="J10" s="30">
        <f t="shared" si="3"/>
        <v>15937.5</v>
      </c>
      <c r="K10" s="30">
        <v>25625</v>
      </c>
      <c r="L10" s="12">
        <v>25625</v>
      </c>
    </row>
    <row r="11" ht="25" customHeight="1" spans="1:14">
      <c r="A11" s="12">
        <v>7</v>
      </c>
      <c r="B11" s="13" t="s">
        <v>25</v>
      </c>
      <c r="C11" s="14" t="s">
        <v>26</v>
      </c>
      <c r="D11" s="15">
        <v>2360</v>
      </c>
      <c r="E11" s="12">
        <v>1338</v>
      </c>
      <c r="F11" s="6">
        <f t="shared" ref="F11:F14" si="4">D11-E11</f>
        <v>1022</v>
      </c>
      <c r="G11" s="16">
        <f t="shared" si="2"/>
        <v>306.6</v>
      </c>
      <c r="H11" s="11">
        <v>154</v>
      </c>
      <c r="I11" s="29">
        <v>375</v>
      </c>
      <c r="J11" s="30">
        <v>57750</v>
      </c>
      <c r="K11" s="30"/>
      <c r="L11" s="12"/>
      <c r="M11" s="4">
        <v>308057.48</v>
      </c>
      <c r="N11" s="2">
        <f>M11-J11</f>
        <v>250307.48</v>
      </c>
    </row>
    <row r="12" ht="25" customHeight="1" spans="1:14">
      <c r="A12" s="12">
        <v>8</v>
      </c>
      <c r="B12" s="13" t="s">
        <v>27</v>
      </c>
      <c r="C12" s="14" t="s">
        <v>26</v>
      </c>
      <c r="D12" s="15">
        <v>1838</v>
      </c>
      <c r="E12" s="12">
        <v>596</v>
      </c>
      <c r="F12" s="6">
        <f t="shared" si="4"/>
        <v>1242</v>
      </c>
      <c r="G12" s="16">
        <f t="shared" si="2"/>
        <v>372.6</v>
      </c>
      <c r="H12" s="11">
        <v>199</v>
      </c>
      <c r="I12" s="29">
        <v>375</v>
      </c>
      <c r="J12" s="30">
        <v>74625</v>
      </c>
      <c r="K12" s="30"/>
      <c r="L12" s="12"/>
      <c r="M12" s="4">
        <v>135104.6</v>
      </c>
      <c r="N12" s="2">
        <f>M12-J12</f>
        <v>60479.6</v>
      </c>
    </row>
    <row r="13" s="1" customFormat="1" ht="25" customHeight="1" spans="1:14">
      <c r="A13" s="20"/>
      <c r="B13" s="21" t="s">
        <v>28</v>
      </c>
      <c r="C13" s="22"/>
      <c r="D13" s="22">
        <f t="shared" ref="D13:H13" si="5">SUM(D5:D12)</f>
        <v>10861</v>
      </c>
      <c r="E13" s="22">
        <f t="shared" si="5"/>
        <v>2016</v>
      </c>
      <c r="F13" s="22">
        <f t="shared" si="5"/>
        <v>9275</v>
      </c>
      <c r="G13" s="22">
        <f t="shared" si="5"/>
        <v>2782.5</v>
      </c>
      <c r="H13" s="23">
        <f t="shared" si="5"/>
        <v>780</v>
      </c>
      <c r="I13" s="23"/>
      <c r="J13" s="23">
        <f t="shared" ref="J13:L13" si="6">SUM(J5:J12)</f>
        <v>265812.5</v>
      </c>
      <c r="K13" s="23">
        <f t="shared" si="6"/>
        <v>195908.54</v>
      </c>
      <c r="L13" s="20">
        <f t="shared" si="6"/>
        <v>188379.58</v>
      </c>
      <c r="N13" s="1">
        <f>SUM(N11:N12)</f>
        <v>310787.08</v>
      </c>
    </row>
    <row r="14" ht="25" customHeight="1" spans="1:13">
      <c r="A14" s="12">
        <v>1</v>
      </c>
      <c r="B14" s="13" t="s">
        <v>29</v>
      </c>
      <c r="C14" s="14" t="s">
        <v>19</v>
      </c>
      <c r="D14" s="15">
        <v>287</v>
      </c>
      <c r="E14" s="19">
        <v>74</v>
      </c>
      <c r="F14" s="6">
        <f t="shared" si="4"/>
        <v>213</v>
      </c>
      <c r="G14" s="16">
        <f t="shared" ref="G14:G18" si="7">F14*0.3</f>
        <v>63.9</v>
      </c>
      <c r="H14" s="17">
        <v>20</v>
      </c>
      <c r="I14" s="29">
        <v>312.5</v>
      </c>
      <c r="J14" s="30">
        <f t="shared" ref="J14:J18" si="8">H14*I14</f>
        <v>6250</v>
      </c>
      <c r="K14" s="30">
        <v>14062.5</v>
      </c>
      <c r="L14" s="30">
        <v>14062.5</v>
      </c>
      <c r="M14" s="30"/>
    </row>
    <row r="15" s="1" customFormat="1" ht="25" customHeight="1" spans="1:13">
      <c r="A15" s="20"/>
      <c r="B15" s="21" t="s">
        <v>33</v>
      </c>
      <c r="C15" s="22"/>
      <c r="D15" s="22">
        <f t="shared" ref="D15:H15" si="9">SUM(D14:D14)</f>
        <v>287</v>
      </c>
      <c r="E15" s="22">
        <f t="shared" si="9"/>
        <v>74</v>
      </c>
      <c r="F15" s="22">
        <f t="shared" si="9"/>
        <v>213</v>
      </c>
      <c r="G15" s="22">
        <f t="shared" si="9"/>
        <v>63.9</v>
      </c>
      <c r="H15" s="23">
        <f t="shared" si="9"/>
        <v>20</v>
      </c>
      <c r="I15" s="23"/>
      <c r="J15" s="23">
        <f t="shared" ref="J15:J19" si="10">SUM(J14:J14)</f>
        <v>6250</v>
      </c>
      <c r="K15" s="23">
        <v>14062.5</v>
      </c>
      <c r="L15" s="23">
        <f>SUM(L14:L14)</f>
        <v>14062.5</v>
      </c>
      <c r="M15" s="30"/>
    </row>
    <row r="16" ht="25" customHeight="1" spans="1:12">
      <c r="A16" s="12">
        <v>1</v>
      </c>
      <c r="B16" s="13" t="s">
        <v>34</v>
      </c>
      <c r="C16" s="14" t="s">
        <v>19</v>
      </c>
      <c r="D16" s="15">
        <v>414</v>
      </c>
      <c r="E16" s="12"/>
      <c r="F16" s="6">
        <f t="shared" ref="F16:F28" si="11">D16-E16</f>
        <v>414</v>
      </c>
      <c r="G16" s="16">
        <f t="shared" si="7"/>
        <v>124.2</v>
      </c>
      <c r="H16" s="17">
        <v>30</v>
      </c>
      <c r="I16" s="29">
        <v>312.5</v>
      </c>
      <c r="J16" s="30">
        <f t="shared" si="8"/>
        <v>9375</v>
      </c>
      <c r="K16" s="30">
        <v>16562.5</v>
      </c>
      <c r="L16" s="30">
        <v>16562.5</v>
      </c>
    </row>
    <row r="17" s="1" customFormat="1" ht="25" customHeight="1" spans="1:12">
      <c r="A17" s="20"/>
      <c r="B17" s="21" t="s">
        <v>36</v>
      </c>
      <c r="C17" s="22"/>
      <c r="D17" s="22">
        <f t="shared" ref="D17:H17" si="12">SUM(D16:D16)</f>
        <v>414</v>
      </c>
      <c r="E17" s="22"/>
      <c r="F17" s="22">
        <f t="shared" si="12"/>
        <v>414</v>
      </c>
      <c r="G17" s="22">
        <f t="shared" si="12"/>
        <v>124.2</v>
      </c>
      <c r="H17" s="23">
        <f t="shared" si="12"/>
        <v>30</v>
      </c>
      <c r="I17" s="23"/>
      <c r="J17" s="23">
        <f t="shared" si="10"/>
        <v>9375</v>
      </c>
      <c r="K17" s="23">
        <v>16562.5</v>
      </c>
      <c r="L17" s="20">
        <v>16562.5</v>
      </c>
    </row>
    <row r="18" ht="25" customHeight="1" spans="1:13">
      <c r="A18" s="12">
        <v>1</v>
      </c>
      <c r="B18" s="13" t="s">
        <v>37</v>
      </c>
      <c r="C18" s="14" t="s">
        <v>19</v>
      </c>
      <c r="D18" s="15">
        <v>121</v>
      </c>
      <c r="E18" s="12"/>
      <c r="F18" s="6">
        <f t="shared" si="11"/>
        <v>121</v>
      </c>
      <c r="G18" s="16">
        <f t="shared" si="7"/>
        <v>36.3</v>
      </c>
      <c r="H18" s="17">
        <v>20</v>
      </c>
      <c r="I18" s="29">
        <v>312.5</v>
      </c>
      <c r="J18" s="30">
        <f t="shared" si="8"/>
        <v>6250</v>
      </c>
      <c r="K18" s="30">
        <v>9375</v>
      </c>
      <c r="L18" s="12">
        <v>9375</v>
      </c>
      <c r="M18" s="4"/>
    </row>
    <row r="19" s="1" customFormat="1" ht="25" customHeight="1" spans="1:12">
      <c r="A19" s="20"/>
      <c r="B19" s="21" t="s">
        <v>39</v>
      </c>
      <c r="C19" s="22"/>
      <c r="D19" s="22">
        <f t="shared" ref="D19:H19" si="13">SUM(D18:D18)</f>
        <v>121</v>
      </c>
      <c r="E19" s="22"/>
      <c r="F19" s="20">
        <f t="shared" si="13"/>
        <v>121</v>
      </c>
      <c r="G19" s="20">
        <f t="shared" si="13"/>
        <v>36.3</v>
      </c>
      <c r="H19" s="24">
        <f t="shared" si="13"/>
        <v>20</v>
      </c>
      <c r="I19" s="24"/>
      <c r="J19" s="24">
        <f t="shared" si="10"/>
        <v>6250</v>
      </c>
      <c r="K19" s="24">
        <v>9375</v>
      </c>
      <c r="L19" s="20">
        <v>9375</v>
      </c>
    </row>
    <row r="20" ht="25" customHeight="1" spans="1:13">
      <c r="A20" s="12">
        <v>1</v>
      </c>
      <c r="B20" s="13" t="s">
        <v>40</v>
      </c>
      <c r="C20" s="14" t="s">
        <v>26</v>
      </c>
      <c r="D20" s="15">
        <v>707</v>
      </c>
      <c r="E20" s="19">
        <v>368</v>
      </c>
      <c r="F20" s="6">
        <f t="shared" si="11"/>
        <v>339</v>
      </c>
      <c r="G20" s="16">
        <f t="shared" ref="G20:G28" si="14">F20*0.3</f>
        <v>101.7</v>
      </c>
      <c r="H20" s="11">
        <v>99</v>
      </c>
      <c r="I20" s="29">
        <v>375</v>
      </c>
      <c r="J20" s="30">
        <f t="shared" ref="J20:J28" si="15">H20*I20</f>
        <v>37125</v>
      </c>
      <c r="K20" s="30">
        <v>6216.06</v>
      </c>
      <c r="L20" s="12">
        <f>J20-M20</f>
        <v>6216.06</v>
      </c>
      <c r="M20" s="4">
        <v>30908.94</v>
      </c>
    </row>
    <row r="21" ht="25" customHeight="1" spans="1:13">
      <c r="A21" s="12">
        <v>2</v>
      </c>
      <c r="B21" s="13" t="s">
        <v>41</v>
      </c>
      <c r="C21" s="14" t="s">
        <v>19</v>
      </c>
      <c r="D21" s="15">
        <v>480</v>
      </c>
      <c r="E21" s="12"/>
      <c r="F21" s="6">
        <f t="shared" si="11"/>
        <v>480</v>
      </c>
      <c r="G21" s="16">
        <f t="shared" si="14"/>
        <v>144</v>
      </c>
      <c r="H21" s="17">
        <v>90</v>
      </c>
      <c r="I21" s="29">
        <v>312.5</v>
      </c>
      <c r="J21" s="30">
        <f t="shared" si="15"/>
        <v>28125</v>
      </c>
      <c r="K21" s="30">
        <v>27812.5</v>
      </c>
      <c r="L21" s="12">
        <v>27812.5</v>
      </c>
      <c r="M21" s="4"/>
    </row>
    <row r="22" ht="25" customHeight="1" spans="1:13">
      <c r="A22" s="12">
        <v>3</v>
      </c>
      <c r="B22" s="13" t="s">
        <v>42</v>
      </c>
      <c r="C22" s="14" t="s">
        <v>19</v>
      </c>
      <c r="D22" s="15">
        <v>297</v>
      </c>
      <c r="E22" s="12"/>
      <c r="F22" s="6">
        <f t="shared" si="11"/>
        <v>297</v>
      </c>
      <c r="G22" s="16">
        <f t="shared" si="14"/>
        <v>89.1</v>
      </c>
      <c r="H22" s="17">
        <v>49</v>
      </c>
      <c r="I22" s="29">
        <v>312.5</v>
      </c>
      <c r="J22" s="30">
        <f t="shared" si="15"/>
        <v>15312.5</v>
      </c>
      <c r="K22" s="30">
        <v>13125</v>
      </c>
      <c r="L22" s="12">
        <v>13125</v>
      </c>
      <c r="M22" s="4"/>
    </row>
    <row r="23" ht="25" customHeight="1" spans="1:13">
      <c r="A23" s="12">
        <v>4</v>
      </c>
      <c r="B23" s="13" t="s">
        <v>43</v>
      </c>
      <c r="C23" s="14" t="s">
        <v>19</v>
      </c>
      <c r="D23" s="15">
        <v>96</v>
      </c>
      <c r="E23" s="12"/>
      <c r="F23" s="6">
        <f t="shared" si="11"/>
        <v>96</v>
      </c>
      <c r="G23" s="16">
        <f t="shared" si="14"/>
        <v>28.8</v>
      </c>
      <c r="H23" s="17">
        <v>10</v>
      </c>
      <c r="I23" s="29">
        <v>312.5</v>
      </c>
      <c r="J23" s="30">
        <f t="shared" si="15"/>
        <v>3125</v>
      </c>
      <c r="K23" s="30">
        <v>3125</v>
      </c>
      <c r="L23" s="12">
        <v>3125</v>
      </c>
      <c r="M23" s="4"/>
    </row>
    <row r="24" ht="25" customHeight="1" spans="1:13">
      <c r="A24" s="12">
        <v>5</v>
      </c>
      <c r="B24" s="13" t="s">
        <v>44</v>
      </c>
      <c r="C24" s="14" t="s">
        <v>19</v>
      </c>
      <c r="D24" s="15">
        <v>103</v>
      </c>
      <c r="E24" s="12"/>
      <c r="F24" s="6">
        <f t="shared" si="11"/>
        <v>103</v>
      </c>
      <c r="G24" s="16">
        <f t="shared" si="14"/>
        <v>30.9</v>
      </c>
      <c r="H24" s="11"/>
      <c r="I24" s="29">
        <v>312.5</v>
      </c>
      <c r="J24" s="30">
        <f t="shared" si="15"/>
        <v>0</v>
      </c>
      <c r="K24" s="30">
        <v>0</v>
      </c>
      <c r="L24" s="12"/>
      <c r="M24" s="4"/>
    </row>
    <row r="25" ht="25" customHeight="1" spans="1:13">
      <c r="A25" s="12">
        <v>6</v>
      </c>
      <c r="B25" s="13" t="s">
        <v>45</v>
      </c>
      <c r="C25" s="14" t="s">
        <v>19</v>
      </c>
      <c r="D25" s="15">
        <v>387</v>
      </c>
      <c r="E25" s="19">
        <v>112</v>
      </c>
      <c r="F25" s="6">
        <f t="shared" si="11"/>
        <v>275</v>
      </c>
      <c r="G25" s="16">
        <f t="shared" si="14"/>
        <v>82.5</v>
      </c>
      <c r="H25" s="17">
        <v>75</v>
      </c>
      <c r="I25" s="29">
        <v>312.5</v>
      </c>
      <c r="J25" s="30">
        <f t="shared" si="15"/>
        <v>23437.5</v>
      </c>
      <c r="K25" s="30">
        <v>23036.12</v>
      </c>
      <c r="L25" s="12">
        <f>J25-M25</f>
        <v>15223.62</v>
      </c>
      <c r="M25" s="4">
        <v>8213.88</v>
      </c>
    </row>
    <row r="26" ht="25" customHeight="1" spans="1:12">
      <c r="A26" s="12">
        <v>7</v>
      </c>
      <c r="B26" s="13" t="s">
        <v>46</v>
      </c>
      <c r="C26" s="14" t="s">
        <v>19</v>
      </c>
      <c r="D26" s="15">
        <v>207</v>
      </c>
      <c r="E26" s="12"/>
      <c r="F26" s="6">
        <f t="shared" si="11"/>
        <v>207</v>
      </c>
      <c r="G26" s="16">
        <f t="shared" si="14"/>
        <v>62.1</v>
      </c>
      <c r="H26" s="17">
        <v>54</v>
      </c>
      <c r="I26" s="29">
        <v>312.5</v>
      </c>
      <c r="J26" s="30">
        <f t="shared" si="15"/>
        <v>16875</v>
      </c>
      <c r="K26" s="30">
        <v>16875</v>
      </c>
      <c r="L26" s="12">
        <v>16875</v>
      </c>
    </row>
    <row r="27" ht="25" customHeight="1" spans="1:12">
      <c r="A27" s="12">
        <v>8</v>
      </c>
      <c r="B27" s="13" t="s">
        <v>47</v>
      </c>
      <c r="C27" s="14" t="s">
        <v>19</v>
      </c>
      <c r="D27" s="15">
        <v>205</v>
      </c>
      <c r="E27" s="12"/>
      <c r="F27" s="6">
        <f t="shared" si="11"/>
        <v>205</v>
      </c>
      <c r="G27" s="16">
        <f t="shared" si="14"/>
        <v>61.5</v>
      </c>
      <c r="H27" s="17">
        <v>12</v>
      </c>
      <c r="I27" s="29">
        <v>312.5</v>
      </c>
      <c r="J27" s="30">
        <f t="shared" si="15"/>
        <v>3750</v>
      </c>
      <c r="K27" s="30">
        <v>4062.5</v>
      </c>
      <c r="L27" s="12">
        <v>4062.5</v>
      </c>
    </row>
    <row r="28" ht="25" customHeight="1" spans="1:12">
      <c r="A28" s="12">
        <v>9</v>
      </c>
      <c r="B28" s="13" t="s">
        <v>48</v>
      </c>
      <c r="C28" s="14" t="s">
        <v>19</v>
      </c>
      <c r="D28" s="15">
        <v>56</v>
      </c>
      <c r="E28" s="12"/>
      <c r="F28" s="6">
        <f t="shared" si="11"/>
        <v>56</v>
      </c>
      <c r="G28" s="16">
        <f t="shared" si="14"/>
        <v>16.8</v>
      </c>
      <c r="H28" s="11">
        <v>27</v>
      </c>
      <c r="I28" s="29">
        <v>312.5</v>
      </c>
      <c r="J28" s="30">
        <f t="shared" si="15"/>
        <v>8437.5</v>
      </c>
      <c r="K28" s="30">
        <v>8437.5</v>
      </c>
      <c r="L28" s="12">
        <v>8437.5</v>
      </c>
    </row>
    <row r="29" s="1" customFormat="1" ht="25" customHeight="1" spans="1:12">
      <c r="A29" s="20"/>
      <c r="B29" s="21" t="s">
        <v>50</v>
      </c>
      <c r="C29" s="22"/>
      <c r="D29" s="22">
        <f t="shared" ref="D29:H29" si="16">SUM(D20:D28)</f>
        <v>2538</v>
      </c>
      <c r="E29" s="22">
        <f t="shared" si="16"/>
        <v>480</v>
      </c>
      <c r="F29" s="22">
        <f t="shared" si="16"/>
        <v>2058</v>
      </c>
      <c r="G29" s="22">
        <f t="shared" si="16"/>
        <v>617.4</v>
      </c>
      <c r="H29" s="23">
        <f t="shared" si="16"/>
        <v>416</v>
      </c>
      <c r="I29" s="23"/>
      <c r="J29" s="23">
        <f t="shared" ref="J29:L29" si="17">SUM(J20:J28)</f>
        <v>136187.5</v>
      </c>
      <c r="K29" s="23">
        <f t="shared" si="17"/>
        <v>102689.68</v>
      </c>
      <c r="L29" s="20">
        <f t="shared" si="17"/>
        <v>94877.18</v>
      </c>
    </row>
    <row r="30" ht="25" customHeight="1" spans="1:12">
      <c r="A30" s="12">
        <v>1</v>
      </c>
      <c r="B30" s="13" t="s">
        <v>51</v>
      </c>
      <c r="C30" s="14" t="s">
        <v>26</v>
      </c>
      <c r="D30" s="15">
        <v>710</v>
      </c>
      <c r="E30" s="19">
        <v>330</v>
      </c>
      <c r="F30" s="6">
        <f t="shared" ref="F30:F35" si="18">D30-E30</f>
        <v>380</v>
      </c>
      <c r="G30" s="16">
        <f t="shared" ref="G30:G35" si="19">F30*0.3</f>
        <v>114</v>
      </c>
      <c r="H30" s="11">
        <v>134</v>
      </c>
      <c r="I30" s="29">
        <v>375</v>
      </c>
      <c r="J30" s="30">
        <f t="shared" ref="J30:J35" si="20">H30*I30</f>
        <v>50250</v>
      </c>
      <c r="K30" s="30">
        <v>50250</v>
      </c>
      <c r="L30" s="12">
        <v>50250</v>
      </c>
    </row>
    <row r="31" ht="25" customHeight="1" spans="1:13">
      <c r="A31" s="12">
        <v>2</v>
      </c>
      <c r="B31" s="13" t="s">
        <v>52</v>
      </c>
      <c r="C31" s="14" t="s">
        <v>19</v>
      </c>
      <c r="D31" s="15">
        <v>695</v>
      </c>
      <c r="E31" s="19">
        <v>140</v>
      </c>
      <c r="F31" s="6">
        <f t="shared" si="18"/>
        <v>555</v>
      </c>
      <c r="G31" s="16">
        <f t="shared" si="19"/>
        <v>166.5</v>
      </c>
      <c r="H31" s="17">
        <v>87</v>
      </c>
      <c r="I31" s="29">
        <v>312.5</v>
      </c>
      <c r="J31" s="30">
        <f t="shared" si="20"/>
        <v>27187.5</v>
      </c>
      <c r="K31" s="30">
        <v>49679</v>
      </c>
      <c r="L31" s="12">
        <f>J31-M31</f>
        <v>16554</v>
      </c>
      <c r="M31" s="4">
        <v>10633.5</v>
      </c>
    </row>
    <row r="32" ht="25" customHeight="1" spans="1:12">
      <c r="A32" s="12">
        <v>3</v>
      </c>
      <c r="B32" s="13" t="s">
        <v>53</v>
      </c>
      <c r="C32" s="14" t="s">
        <v>19</v>
      </c>
      <c r="D32" s="15">
        <v>223</v>
      </c>
      <c r="E32" s="12"/>
      <c r="F32" s="6">
        <f t="shared" si="18"/>
        <v>223</v>
      </c>
      <c r="G32" s="16">
        <f t="shared" si="19"/>
        <v>66.9</v>
      </c>
      <c r="H32" s="17">
        <v>35</v>
      </c>
      <c r="I32" s="29">
        <v>312.5</v>
      </c>
      <c r="J32" s="30">
        <f t="shared" si="20"/>
        <v>10937.5</v>
      </c>
      <c r="K32" s="30">
        <v>10937.5</v>
      </c>
      <c r="L32" s="12">
        <v>21250</v>
      </c>
    </row>
    <row r="33" ht="25" customHeight="1" spans="1:12">
      <c r="A33" s="12">
        <v>5</v>
      </c>
      <c r="B33" s="13" t="s">
        <v>55</v>
      </c>
      <c r="C33" s="14" t="s">
        <v>19</v>
      </c>
      <c r="D33" s="15">
        <v>57</v>
      </c>
      <c r="E33" s="12"/>
      <c r="F33" s="6">
        <f t="shared" si="18"/>
        <v>57</v>
      </c>
      <c r="G33" s="16">
        <f t="shared" si="19"/>
        <v>17.1</v>
      </c>
      <c r="H33" s="11"/>
      <c r="I33" s="29">
        <v>312.5</v>
      </c>
      <c r="J33" s="30">
        <f t="shared" si="20"/>
        <v>0</v>
      </c>
      <c r="K33" s="30">
        <v>5625</v>
      </c>
      <c r="L33" s="12">
        <v>5625</v>
      </c>
    </row>
    <row r="34" ht="25" customHeight="1" spans="1:12">
      <c r="A34" s="12">
        <v>6</v>
      </c>
      <c r="B34" s="13" t="s">
        <v>56</v>
      </c>
      <c r="C34" s="14" t="s">
        <v>19</v>
      </c>
      <c r="D34" s="15">
        <v>366</v>
      </c>
      <c r="E34" s="12"/>
      <c r="F34" s="6">
        <f t="shared" si="18"/>
        <v>366</v>
      </c>
      <c r="G34" s="16">
        <f t="shared" si="19"/>
        <v>109.8</v>
      </c>
      <c r="H34" s="17">
        <v>102</v>
      </c>
      <c r="I34" s="29">
        <v>312.5</v>
      </c>
      <c r="J34" s="30">
        <f t="shared" si="20"/>
        <v>31875</v>
      </c>
      <c r="K34" s="30">
        <v>32187.5</v>
      </c>
      <c r="L34" s="12">
        <v>55625</v>
      </c>
    </row>
    <row r="35" ht="25" customHeight="1" spans="1:12">
      <c r="A35" s="12">
        <v>7</v>
      </c>
      <c r="B35" s="13" t="s">
        <v>57</v>
      </c>
      <c r="C35" s="14" t="s">
        <v>31</v>
      </c>
      <c r="D35" s="15">
        <v>52</v>
      </c>
      <c r="E35" s="12"/>
      <c r="F35" s="6">
        <f t="shared" si="18"/>
        <v>52</v>
      </c>
      <c r="G35" s="16">
        <f t="shared" si="19"/>
        <v>15.6</v>
      </c>
      <c r="H35" s="11"/>
      <c r="I35" s="29">
        <v>312.5</v>
      </c>
      <c r="J35" s="30">
        <f t="shared" si="20"/>
        <v>0</v>
      </c>
      <c r="K35" s="30">
        <v>9687.5</v>
      </c>
      <c r="L35" s="12">
        <v>9687.5</v>
      </c>
    </row>
    <row r="36" s="1" customFormat="1" ht="25" customHeight="1" spans="1:12">
      <c r="A36" s="20"/>
      <c r="B36" s="21" t="s">
        <v>58</v>
      </c>
      <c r="C36" s="22"/>
      <c r="D36" s="22">
        <f t="shared" ref="D36:H36" si="21">SUM(D30:D35)</f>
        <v>2103</v>
      </c>
      <c r="E36" s="22">
        <f t="shared" si="21"/>
        <v>470</v>
      </c>
      <c r="F36" s="22">
        <f t="shared" si="21"/>
        <v>1633</v>
      </c>
      <c r="G36" s="22">
        <f t="shared" si="21"/>
        <v>489.9</v>
      </c>
      <c r="H36" s="23">
        <f t="shared" si="21"/>
        <v>358</v>
      </c>
      <c r="I36" s="23"/>
      <c r="J36" s="23">
        <f t="shared" ref="J36:L36" si="22">SUM(J30:J35)</f>
        <v>120250</v>
      </c>
      <c r="K36" s="23">
        <f t="shared" si="22"/>
        <v>158366.5</v>
      </c>
      <c r="L36" s="20">
        <f t="shared" si="22"/>
        <v>158991.5</v>
      </c>
    </row>
    <row r="37" ht="25" customHeight="1" spans="1:12">
      <c r="A37" s="12">
        <v>1</v>
      </c>
      <c r="B37" s="13" t="s">
        <v>59</v>
      </c>
      <c r="C37" s="14" t="s">
        <v>26</v>
      </c>
      <c r="D37" s="15">
        <v>1664</v>
      </c>
      <c r="E37" s="19">
        <v>927</v>
      </c>
      <c r="F37" s="6">
        <f t="shared" ref="F37:F44" si="23">D37-E37</f>
        <v>737</v>
      </c>
      <c r="G37" s="16">
        <f t="shared" ref="G37:G44" si="24">F37*0.3</f>
        <v>221.1</v>
      </c>
      <c r="H37" s="11">
        <v>105</v>
      </c>
      <c r="I37" s="29">
        <v>375</v>
      </c>
      <c r="J37" s="30">
        <f t="shared" ref="J37:J44" si="25">H37*I37</f>
        <v>39375</v>
      </c>
      <c r="K37" s="30">
        <v>43125</v>
      </c>
      <c r="L37" s="12">
        <v>43125</v>
      </c>
    </row>
    <row r="38" ht="25" customHeight="1" spans="1:13">
      <c r="A38" s="12">
        <v>2</v>
      </c>
      <c r="B38" s="13" t="s">
        <v>60</v>
      </c>
      <c r="C38" s="14" t="s">
        <v>19</v>
      </c>
      <c r="D38" s="15">
        <v>1750</v>
      </c>
      <c r="E38" s="19">
        <v>132</v>
      </c>
      <c r="F38" s="6">
        <f t="shared" si="23"/>
        <v>1618</v>
      </c>
      <c r="G38" s="16">
        <f t="shared" si="24"/>
        <v>485.4</v>
      </c>
      <c r="H38" s="17">
        <v>173</v>
      </c>
      <c r="I38" s="29">
        <v>312.5</v>
      </c>
      <c r="J38" s="30">
        <f t="shared" si="25"/>
        <v>54062.5</v>
      </c>
      <c r="K38" s="30">
        <v>42057.74</v>
      </c>
      <c r="L38" s="12">
        <f>J38-M38</f>
        <v>24557.74</v>
      </c>
      <c r="M38" s="4">
        <v>29504.76</v>
      </c>
    </row>
    <row r="39" ht="25" customHeight="1" spans="1:12">
      <c r="A39" s="12">
        <v>4</v>
      </c>
      <c r="B39" s="13" t="s">
        <v>62</v>
      </c>
      <c r="C39" s="14" t="s">
        <v>19</v>
      </c>
      <c r="D39" s="15">
        <v>141</v>
      </c>
      <c r="E39" s="19">
        <v>67</v>
      </c>
      <c r="F39" s="6">
        <f t="shared" si="23"/>
        <v>74</v>
      </c>
      <c r="G39" s="16">
        <f t="shared" si="24"/>
        <v>22.2</v>
      </c>
      <c r="H39" s="17">
        <v>15</v>
      </c>
      <c r="I39" s="29">
        <v>312.5</v>
      </c>
      <c r="J39" s="30">
        <f t="shared" si="25"/>
        <v>4687.5</v>
      </c>
      <c r="K39" s="30">
        <v>5000</v>
      </c>
      <c r="L39" s="12">
        <v>5312.5</v>
      </c>
    </row>
    <row r="40" ht="25" customHeight="1" spans="1:12">
      <c r="A40" s="12">
        <v>5</v>
      </c>
      <c r="B40" s="13" t="s">
        <v>63</v>
      </c>
      <c r="C40" s="14" t="s">
        <v>31</v>
      </c>
      <c r="D40" s="15">
        <v>72</v>
      </c>
      <c r="E40" s="12"/>
      <c r="F40" s="6">
        <f t="shared" si="23"/>
        <v>72</v>
      </c>
      <c r="G40" s="16">
        <f t="shared" si="24"/>
        <v>21.6</v>
      </c>
      <c r="H40" s="11">
        <v>4</v>
      </c>
      <c r="I40" s="29">
        <v>312.5</v>
      </c>
      <c r="J40" s="30">
        <f t="shared" si="25"/>
        <v>1250</v>
      </c>
      <c r="K40" s="30">
        <v>2812.5</v>
      </c>
      <c r="L40" s="12">
        <v>2812.5</v>
      </c>
    </row>
    <row r="41" ht="25" customHeight="1" spans="1:12">
      <c r="A41" s="12">
        <v>6</v>
      </c>
      <c r="B41" s="13" t="s">
        <v>64</v>
      </c>
      <c r="C41" s="14" t="s">
        <v>19</v>
      </c>
      <c r="D41" s="15">
        <v>351</v>
      </c>
      <c r="E41" s="12"/>
      <c r="F41" s="6">
        <f t="shared" si="23"/>
        <v>351</v>
      </c>
      <c r="G41" s="16">
        <f t="shared" si="24"/>
        <v>105.3</v>
      </c>
      <c r="H41" s="17">
        <v>35</v>
      </c>
      <c r="I41" s="29">
        <v>312.5</v>
      </c>
      <c r="J41" s="30">
        <f t="shared" si="25"/>
        <v>10937.5</v>
      </c>
      <c r="K41" s="30">
        <v>10937.5</v>
      </c>
      <c r="L41" s="12">
        <v>23750</v>
      </c>
    </row>
    <row r="42" ht="25" customHeight="1" spans="1:12">
      <c r="A42" s="12">
        <v>9</v>
      </c>
      <c r="B42" s="13" t="s">
        <v>67</v>
      </c>
      <c r="C42" s="14" t="s">
        <v>19</v>
      </c>
      <c r="D42" s="15">
        <v>238</v>
      </c>
      <c r="E42" s="12"/>
      <c r="F42" s="6">
        <f t="shared" si="23"/>
        <v>238</v>
      </c>
      <c r="G42" s="16">
        <f t="shared" si="24"/>
        <v>71.4</v>
      </c>
      <c r="H42" s="17">
        <v>54</v>
      </c>
      <c r="I42" s="29">
        <v>312.5</v>
      </c>
      <c r="J42" s="30">
        <f t="shared" si="25"/>
        <v>16875</v>
      </c>
      <c r="K42" s="30">
        <v>16875</v>
      </c>
      <c r="L42" s="12">
        <v>19375</v>
      </c>
    </row>
    <row r="43" ht="25" customHeight="1" spans="1:12">
      <c r="A43" s="12">
        <v>10</v>
      </c>
      <c r="B43" s="13" t="s">
        <v>68</v>
      </c>
      <c r="C43" s="14" t="s">
        <v>69</v>
      </c>
      <c r="D43" s="15">
        <v>451</v>
      </c>
      <c r="E43" s="19">
        <v>76</v>
      </c>
      <c r="F43" s="6">
        <f t="shared" si="23"/>
        <v>375</v>
      </c>
      <c r="G43" s="16">
        <f t="shared" si="24"/>
        <v>112.5</v>
      </c>
      <c r="H43" s="17">
        <v>99</v>
      </c>
      <c r="I43" s="29">
        <v>312.5</v>
      </c>
      <c r="J43" s="30">
        <f t="shared" si="25"/>
        <v>30937.5</v>
      </c>
      <c r="K43" s="30">
        <v>30937.5</v>
      </c>
      <c r="L43" s="12">
        <v>14375</v>
      </c>
    </row>
    <row r="44" ht="25" customHeight="1" spans="1:12">
      <c r="A44" s="12">
        <v>11</v>
      </c>
      <c r="B44" s="13" t="s">
        <v>70</v>
      </c>
      <c r="C44" s="14" t="s">
        <v>31</v>
      </c>
      <c r="D44" s="15">
        <v>31</v>
      </c>
      <c r="E44" s="12"/>
      <c r="F44" s="6">
        <f t="shared" si="23"/>
        <v>31</v>
      </c>
      <c r="G44" s="16">
        <f t="shared" si="24"/>
        <v>9.3</v>
      </c>
      <c r="H44" s="11"/>
      <c r="I44" s="29">
        <v>312.5</v>
      </c>
      <c r="J44" s="30">
        <f t="shared" si="25"/>
        <v>0</v>
      </c>
      <c r="K44" s="30">
        <v>4062.5</v>
      </c>
      <c r="L44" s="12">
        <v>4062.5</v>
      </c>
    </row>
    <row r="45" s="1" customFormat="1" ht="25" customHeight="1" spans="1:12">
      <c r="A45" s="20"/>
      <c r="B45" s="21" t="s">
        <v>71</v>
      </c>
      <c r="C45" s="22"/>
      <c r="D45" s="22">
        <f t="shared" ref="D45:H45" si="26">SUM(D37:D44)</f>
        <v>4698</v>
      </c>
      <c r="E45" s="22">
        <f t="shared" si="26"/>
        <v>1202</v>
      </c>
      <c r="F45" s="22">
        <f t="shared" si="26"/>
        <v>3496</v>
      </c>
      <c r="G45" s="22">
        <f t="shared" si="26"/>
        <v>1048.8</v>
      </c>
      <c r="H45" s="23">
        <f t="shared" si="26"/>
        <v>485</v>
      </c>
      <c r="I45" s="23"/>
      <c r="J45" s="23">
        <f t="shared" ref="J45:L45" si="27">SUM(J37:J44)</f>
        <v>158125</v>
      </c>
      <c r="K45" s="23">
        <f t="shared" si="27"/>
        <v>155807.74</v>
      </c>
      <c r="L45" s="20">
        <f t="shared" si="27"/>
        <v>137370.24</v>
      </c>
    </row>
    <row r="46" ht="25" customHeight="1" spans="1:13">
      <c r="A46" s="12">
        <v>1</v>
      </c>
      <c r="B46" s="13" t="s">
        <v>72</v>
      </c>
      <c r="C46" s="14" t="s">
        <v>26</v>
      </c>
      <c r="D46" s="15">
        <v>1206</v>
      </c>
      <c r="E46" s="19">
        <v>700</v>
      </c>
      <c r="F46" s="6">
        <f t="shared" ref="F46:F51" si="28">D46-E46</f>
        <v>506</v>
      </c>
      <c r="G46" s="16">
        <f t="shared" ref="G46:G51" si="29">F46*0.3</f>
        <v>151.8</v>
      </c>
      <c r="H46" s="11">
        <v>123</v>
      </c>
      <c r="I46" s="29">
        <v>375</v>
      </c>
      <c r="J46" s="30">
        <f t="shared" ref="J46:J51" si="30">H46*I46</f>
        <v>46125</v>
      </c>
      <c r="K46" s="30">
        <v>7620.93</v>
      </c>
      <c r="L46" s="12">
        <f>J46-M46</f>
        <v>7620.93</v>
      </c>
      <c r="M46" s="2">
        <v>38504.07</v>
      </c>
    </row>
    <row r="47" ht="25" customHeight="1" spans="1:14">
      <c r="A47" s="12">
        <v>2</v>
      </c>
      <c r="B47" s="13" t="s">
        <v>73</v>
      </c>
      <c r="C47" s="14" t="s">
        <v>19</v>
      </c>
      <c r="D47" s="15">
        <v>1095</v>
      </c>
      <c r="E47" s="19">
        <v>247</v>
      </c>
      <c r="F47" s="6">
        <f t="shared" si="28"/>
        <v>848</v>
      </c>
      <c r="G47" s="16">
        <f t="shared" si="29"/>
        <v>254.4</v>
      </c>
      <c r="H47" s="17">
        <v>73</v>
      </c>
      <c r="I47" s="29">
        <v>312.5</v>
      </c>
      <c r="J47" s="30">
        <f t="shared" si="30"/>
        <v>22812.5</v>
      </c>
      <c r="K47" s="30">
        <v>14154.77</v>
      </c>
      <c r="L47" s="12">
        <f>J47-M47</f>
        <v>-3970.23</v>
      </c>
      <c r="M47" s="2">
        <v>26782.73</v>
      </c>
      <c r="N47" s="4">
        <v>73</v>
      </c>
    </row>
    <row r="48" ht="25" customHeight="1" spans="1:13">
      <c r="A48" s="12">
        <v>3</v>
      </c>
      <c r="B48" s="13" t="s">
        <v>74</v>
      </c>
      <c r="C48" s="14" t="s">
        <v>31</v>
      </c>
      <c r="D48" s="15">
        <v>85</v>
      </c>
      <c r="E48" s="12"/>
      <c r="F48" s="6">
        <f t="shared" si="28"/>
        <v>85</v>
      </c>
      <c r="G48" s="16">
        <f t="shared" si="29"/>
        <v>25.5</v>
      </c>
      <c r="H48" s="11"/>
      <c r="I48" s="29">
        <v>312.5</v>
      </c>
      <c r="J48" s="30">
        <f t="shared" si="30"/>
        <v>0</v>
      </c>
      <c r="K48" s="30">
        <v>1875</v>
      </c>
      <c r="L48" s="12">
        <v>1875</v>
      </c>
      <c r="M48" s="2">
        <f>SUM(M14:M47)</f>
        <v>144547.88</v>
      </c>
    </row>
    <row r="49" ht="25" customHeight="1" spans="1:13">
      <c r="A49" s="12">
        <v>4</v>
      </c>
      <c r="B49" s="13" t="s">
        <v>75</v>
      </c>
      <c r="C49" s="14" t="s">
        <v>19</v>
      </c>
      <c r="D49" s="15">
        <v>346</v>
      </c>
      <c r="E49" s="12"/>
      <c r="F49" s="6">
        <f t="shared" si="28"/>
        <v>346</v>
      </c>
      <c r="G49" s="16">
        <f t="shared" si="29"/>
        <v>103.8</v>
      </c>
      <c r="H49" s="17">
        <v>45</v>
      </c>
      <c r="I49" s="29">
        <v>312.5</v>
      </c>
      <c r="J49" s="30">
        <f t="shared" si="30"/>
        <v>14062.5</v>
      </c>
      <c r="K49" s="30">
        <v>14687.5</v>
      </c>
      <c r="L49" s="12">
        <v>25000</v>
      </c>
      <c r="M49" s="2">
        <v>550000</v>
      </c>
    </row>
    <row r="50" ht="25" customHeight="1" spans="1:13">
      <c r="A50" s="12">
        <v>7</v>
      </c>
      <c r="B50" s="13" t="s">
        <v>78</v>
      </c>
      <c r="C50" s="14" t="s">
        <v>19</v>
      </c>
      <c r="D50" s="15">
        <v>104</v>
      </c>
      <c r="E50" s="12"/>
      <c r="F50" s="6">
        <f t="shared" si="28"/>
        <v>104</v>
      </c>
      <c r="G50" s="16">
        <f t="shared" si="29"/>
        <v>31.2</v>
      </c>
      <c r="H50" s="17">
        <v>26</v>
      </c>
      <c r="I50" s="29">
        <v>312.5</v>
      </c>
      <c r="J50" s="30">
        <f t="shared" si="30"/>
        <v>8125</v>
      </c>
      <c r="K50" s="30">
        <v>8750</v>
      </c>
      <c r="L50" s="12">
        <v>8750</v>
      </c>
      <c r="M50" s="2">
        <f>SUM(M48:M49)</f>
        <v>694547.88</v>
      </c>
    </row>
    <row r="51" ht="25" customHeight="1" spans="1:13">
      <c r="A51" s="12">
        <v>8</v>
      </c>
      <c r="B51" s="13" t="s">
        <v>79</v>
      </c>
      <c r="C51" s="14" t="s">
        <v>19</v>
      </c>
      <c r="D51" s="15">
        <v>193</v>
      </c>
      <c r="E51" s="19">
        <v>42</v>
      </c>
      <c r="F51" s="6">
        <f t="shared" si="28"/>
        <v>151</v>
      </c>
      <c r="G51" s="16">
        <f t="shared" si="29"/>
        <v>45.3</v>
      </c>
      <c r="H51" s="17">
        <v>19</v>
      </c>
      <c r="I51" s="29">
        <v>312.5</v>
      </c>
      <c r="J51" s="30">
        <f t="shared" si="30"/>
        <v>5937.5</v>
      </c>
      <c r="K51" s="30">
        <v>14375</v>
      </c>
      <c r="L51" s="12">
        <v>21250</v>
      </c>
      <c r="M51" s="2">
        <v>57750</v>
      </c>
    </row>
    <row r="52" s="1" customFormat="1" ht="25" customHeight="1" spans="1:13">
      <c r="A52" s="20"/>
      <c r="B52" s="21" t="s">
        <v>82</v>
      </c>
      <c r="C52" s="22"/>
      <c r="D52" s="22">
        <f t="shared" ref="D52:H52" si="31">SUM(D46:D51)</f>
        <v>3029</v>
      </c>
      <c r="E52" s="22">
        <f t="shared" si="31"/>
        <v>989</v>
      </c>
      <c r="F52" s="22">
        <f t="shared" si="31"/>
        <v>2040</v>
      </c>
      <c r="G52" s="22">
        <f t="shared" si="31"/>
        <v>612</v>
      </c>
      <c r="H52" s="23">
        <f t="shared" si="31"/>
        <v>286</v>
      </c>
      <c r="I52" s="23"/>
      <c r="J52" s="23">
        <f t="shared" ref="J52:L52" si="32">SUM(J46:J51)</f>
        <v>97062.5</v>
      </c>
      <c r="K52" s="23">
        <f t="shared" si="32"/>
        <v>61463.2</v>
      </c>
      <c r="L52" s="20">
        <f t="shared" si="32"/>
        <v>60525.7</v>
      </c>
      <c r="M52" s="1">
        <v>74625</v>
      </c>
    </row>
    <row r="53" ht="25" customHeight="1" spans="1:12">
      <c r="A53" s="12">
        <v>2</v>
      </c>
      <c r="B53" s="13" t="s">
        <v>84</v>
      </c>
      <c r="C53" s="14" t="s">
        <v>19</v>
      </c>
      <c r="D53" s="15">
        <v>666</v>
      </c>
      <c r="E53" s="19">
        <v>90</v>
      </c>
      <c r="F53" s="6">
        <f>D53-E53</f>
        <v>576</v>
      </c>
      <c r="G53" s="16">
        <f>F53*0.3</f>
        <v>172.8</v>
      </c>
      <c r="H53" s="17">
        <v>129</v>
      </c>
      <c r="I53" s="29">
        <v>312.5</v>
      </c>
      <c r="J53" s="30">
        <f>H53*I53</f>
        <v>40312.5</v>
      </c>
      <c r="K53" s="30">
        <v>57812.5</v>
      </c>
      <c r="L53" s="12">
        <v>28437.5</v>
      </c>
    </row>
    <row r="54" ht="25" customHeight="1" spans="1:12">
      <c r="A54" s="12">
        <v>3</v>
      </c>
      <c r="B54" s="13" t="s">
        <v>85</v>
      </c>
      <c r="C54" s="14" t="s">
        <v>19</v>
      </c>
      <c r="D54" s="15">
        <v>320</v>
      </c>
      <c r="E54" s="12"/>
      <c r="F54" s="6">
        <f>D54-E54</f>
        <v>320</v>
      </c>
      <c r="G54" s="16">
        <f>F54*0.3</f>
        <v>96</v>
      </c>
      <c r="H54" s="17">
        <v>81</v>
      </c>
      <c r="I54" s="29">
        <v>312.5</v>
      </c>
      <c r="J54" s="30">
        <f>H54*I54</f>
        <v>25312.5</v>
      </c>
      <c r="K54" s="30">
        <v>24687.5</v>
      </c>
      <c r="L54" s="12">
        <v>19062.5</v>
      </c>
    </row>
    <row r="55" s="1" customFormat="1" ht="25" customHeight="1" spans="1:12">
      <c r="A55" s="20"/>
      <c r="B55" s="21" t="s">
        <v>89</v>
      </c>
      <c r="C55" s="22"/>
      <c r="D55" s="22">
        <f t="shared" ref="D55:H55" si="33">SUM(D53:D54)</f>
        <v>986</v>
      </c>
      <c r="E55" s="22">
        <f t="shared" si="33"/>
        <v>90</v>
      </c>
      <c r="F55" s="22">
        <f t="shared" si="33"/>
        <v>896</v>
      </c>
      <c r="G55" s="22">
        <f t="shared" si="33"/>
        <v>268.8</v>
      </c>
      <c r="H55" s="23">
        <f t="shared" si="33"/>
        <v>210</v>
      </c>
      <c r="I55" s="23"/>
      <c r="J55" s="23">
        <f>SUM(J53:J54)</f>
        <v>65625</v>
      </c>
      <c r="K55" s="23">
        <f>SUM(K53:K54)</f>
        <v>82500</v>
      </c>
      <c r="L55" s="20">
        <v>47500</v>
      </c>
    </row>
  </sheetData>
  <sheetProtection formatCells="0" insertHyperlinks="0" autoFilter="0"/>
  <mergeCells count="13">
    <mergeCell ref="A1:L1"/>
    <mergeCell ref="B4:C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L2:L3"/>
  </mergeCells>
  <pageMargins left="0.393055555555556" right="0.393055555555556" top="0.393055555555556" bottom="0.393055555555556" header="0" footer="0"/>
  <pageSetup paperSize="9" scale="6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分配 方案 (2)</vt:lpstr>
      <vt:lpstr>2023年春季</vt:lpstr>
      <vt:lpstr>2023年春季 (2)</vt:lpstr>
      <vt:lpstr>2023年春季 (3)</vt:lpstr>
      <vt:lpstr>非寄宿生公示</vt:lpstr>
      <vt:lpstr>2023年春季 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G-Eazy</cp:lastModifiedBy>
  <dcterms:created xsi:type="dcterms:W3CDTF">2022-12-01T10:06:00Z</dcterms:created>
  <dcterms:modified xsi:type="dcterms:W3CDTF">2024-11-06T08:25:26Z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71D07FFFCFC645D59BE87E091B2EFA63_13</vt:lpwstr>
  </property>
</Properties>
</file>