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分配 (20%)第一批9月30日" sheetId="14" r:id="rId1"/>
  </sheets>
  <definedNames>
    <definedName name="_xlnm._FilterDatabase" localSheetId="0" hidden="1">'分配 (20%)第一批9月30日'!$A$3:$XEP$45</definedName>
    <definedName name="_xlnm.Print_Titles" localSheetId="0">'分配 (20%)第一批9月30日'!$2:$3</definedName>
  </definedNames>
  <calcPr calcId="144525"/>
</workbook>
</file>

<file path=xl/sharedStrings.xml><?xml version="1.0" encoding="utf-8"?>
<sst xmlns="http://schemas.openxmlformats.org/spreadsheetml/2006/main" count="86" uniqueCount="56">
  <si>
    <t>特克斯县2026年秋季非寄宿生分配表</t>
  </si>
  <si>
    <t>序号</t>
  </si>
  <si>
    <t>学校名称</t>
  </si>
  <si>
    <t>性质</t>
  </si>
  <si>
    <t>在校生
人数</t>
  </si>
  <si>
    <t>寄宿生人数</t>
  </si>
  <si>
    <t>非寄宿生人数</t>
  </si>
  <si>
    <t>秋季第一批拨付20%非寄宿生人数</t>
  </si>
  <si>
    <t xml:space="preserve"> 非寄宿生
 拨付标准</t>
  </si>
  <si>
    <t>所需资金</t>
  </si>
  <si>
    <t>领导签字</t>
  </si>
  <si>
    <t>全县合计</t>
  </si>
  <si>
    <t>第一小学</t>
  </si>
  <si>
    <t>小学</t>
  </si>
  <si>
    <t>第二小学</t>
  </si>
  <si>
    <t>第三小学</t>
  </si>
  <si>
    <t>第五小学</t>
  </si>
  <si>
    <t>第六小学</t>
  </si>
  <si>
    <t>江宁实验小学</t>
  </si>
  <si>
    <t>第一中学</t>
  </si>
  <si>
    <t>初中</t>
  </si>
  <si>
    <t>第二中学</t>
  </si>
  <si>
    <t>县直合计</t>
  </si>
  <si>
    <t>科克苏镇寄宿制中心小学</t>
  </si>
  <si>
    <t>马场合计</t>
  </si>
  <si>
    <t>齐勒乌泽克镇中心小学</t>
  </si>
  <si>
    <t>齐勒乌泽克镇阿克奇小学</t>
  </si>
  <si>
    <t>齐勒乌泽克镇阿腾套教学点</t>
  </si>
  <si>
    <t>小学教学点</t>
  </si>
  <si>
    <t>齐勒乌泽克镇巴喀勒克教学点</t>
  </si>
  <si>
    <t>齐勒乌泽克镇阔布小学</t>
  </si>
  <si>
    <t>齐勒乌泽克镇苏阿苏牧业小学</t>
  </si>
  <si>
    <t>齐勒乌泽克镇托尔特库勒小学</t>
  </si>
  <si>
    <t>齐勒乌泽克镇吾尔塔米斯教学点</t>
  </si>
  <si>
    <t>齐勒乌泽克镇合计</t>
  </si>
  <si>
    <t>阔克铁热克柯尔克孜族乡寄宿制初级中学</t>
  </si>
  <si>
    <t>阔克铁热克柯尔克孜族乡寄宿制中心小学</t>
  </si>
  <si>
    <t>阔克铁热克柯尔克孜族乡霍斯托别小学</t>
  </si>
  <si>
    <t>阔克铁热克柯尔克孜族乡萨尔阔布小学</t>
  </si>
  <si>
    <t>阔克铁热克柯尔克孜族乡合计</t>
  </si>
  <si>
    <t>乔拉克铁热克镇寄宿制初级中学</t>
  </si>
  <si>
    <t>乔拉克铁热克镇寄宿制小学</t>
  </si>
  <si>
    <t>乔拉克铁热克镇孟布拉克小学</t>
  </si>
  <si>
    <t>乔拉克铁热克镇萨尔阔布小学</t>
  </si>
  <si>
    <t>乔拉克铁热克镇套乔拉克铁热克牧业寄宿制小学</t>
  </si>
  <si>
    <t>乔拉克铁热克镇合计</t>
  </si>
  <si>
    <t>喀拉达拉镇寄宿制初级中学</t>
  </si>
  <si>
    <t>喀拉达拉镇寄宿制小学</t>
  </si>
  <si>
    <t>喀拉达拉镇加尔阔拉小学</t>
  </si>
  <si>
    <t>喀拉达拉镇喀甫萨朗牧业寄宿制小学</t>
  </si>
  <si>
    <t>喀拉达拉镇合计</t>
  </si>
  <si>
    <t>喀拉托海镇寄宿制中心小学</t>
  </si>
  <si>
    <t>喀拉托海镇库木托别小学</t>
  </si>
  <si>
    <t>喀拉托海镇合计</t>
  </si>
  <si>
    <t>呼吉尔特蒙古族乡中心小学</t>
  </si>
  <si>
    <t>呼吉尔特蒙古族乡合计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</si>
</sst>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8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黑体"/>
      <charset val="134"/>
    </font>
    <font>
      <sz val="10"/>
      <name val="仿宋_GB2312"/>
      <charset val="134"/>
    </font>
    <font>
      <b/>
      <sz val="10"/>
      <name val="仿宋_GB2312"/>
      <charset val="134"/>
    </font>
    <font>
      <b/>
      <sz val="1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5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2" borderId="11" applyNumberFormat="0" applyFon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8" fillId="3" borderId="10" applyNumberFormat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A51"/>
  <sheetViews>
    <sheetView tabSelected="1" zoomScale="94" zoomScaleNormal="94" workbookViewId="0">
      <selection activeCell="B2" sqref="B2:B3"/>
    </sheetView>
  </sheetViews>
  <sheetFormatPr defaultColWidth="9" defaultRowHeight="13.5"/>
  <cols>
    <col min="1" max="1" width="4.13333333333333" style="1" customWidth="1"/>
    <col min="2" max="2" width="39.8916666666667" style="3" customWidth="1"/>
    <col min="3" max="3" width="6.5" style="3" customWidth="1"/>
    <col min="4" max="4" width="6.88333333333333" style="1" customWidth="1"/>
    <col min="5" max="5" width="6.13333333333333" style="1" customWidth="1"/>
    <col min="6" max="6" width="7" style="1" customWidth="1"/>
    <col min="7" max="7" width="6.75" style="1" customWidth="1"/>
    <col min="8" max="8" width="9" style="1" customWidth="1"/>
    <col min="9" max="9" width="10.25" style="1" customWidth="1"/>
    <col min="10" max="10" width="11.3833333333333" style="1" customWidth="1"/>
    <col min="11" max="16063" width="9" style="1"/>
    <col min="16064" max="16212" width="9" style="4"/>
    <col min="16213" max="16370" width="9" style="5"/>
    <col min="16371" max="16384" width="9" style="6"/>
  </cols>
  <sheetData>
    <row r="1" s="1" customFormat="1" ht="58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1" customFormat="1" ht="34" customHeight="1" spans="1:10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22" t="s">
        <v>9</v>
      </c>
      <c r="J2" s="8" t="s">
        <v>10</v>
      </c>
    </row>
    <row r="3" s="1" customFormat="1" ht="34" customHeight="1" spans="1:10">
      <c r="A3" s="8"/>
      <c r="B3" s="9"/>
      <c r="C3" s="9"/>
      <c r="D3" s="8"/>
      <c r="E3" s="8"/>
      <c r="F3" s="8"/>
      <c r="G3" s="8"/>
      <c r="H3" s="8"/>
      <c r="I3" s="23"/>
      <c r="J3" s="8"/>
    </row>
    <row r="4" s="2" customFormat="1" ht="26" customHeight="1" spans="1:10">
      <c r="A4" s="10"/>
      <c r="B4" s="11" t="s">
        <v>11</v>
      </c>
      <c r="C4" s="11"/>
      <c r="D4" s="12">
        <f t="shared" ref="D4:I4" si="0">D13+D15+D24+D29+D35+D40+D43+D45</f>
        <v>20138</v>
      </c>
      <c r="E4" s="12">
        <f t="shared" si="0"/>
        <v>4742</v>
      </c>
      <c r="F4" s="12">
        <f t="shared" si="0"/>
        <v>15396</v>
      </c>
      <c r="G4" s="12">
        <f t="shared" si="0"/>
        <v>3079</v>
      </c>
      <c r="H4" s="12">
        <f t="shared" si="0"/>
        <v>0</v>
      </c>
      <c r="I4" s="12">
        <f t="shared" si="0"/>
        <v>1008125</v>
      </c>
      <c r="J4" s="12"/>
    </row>
    <row r="5" s="2" customFormat="1" ht="26" customHeight="1" spans="1:10">
      <c r="A5" s="13">
        <v>1</v>
      </c>
      <c r="B5" s="14" t="s">
        <v>12</v>
      </c>
      <c r="C5" s="14" t="s">
        <v>13</v>
      </c>
      <c r="D5" s="15">
        <v>546</v>
      </c>
      <c r="E5" s="16"/>
      <c r="F5" s="17">
        <f t="shared" ref="F5:F12" si="1">D5-E5</f>
        <v>546</v>
      </c>
      <c r="G5" s="17">
        <f>ROUND(F5*20%,0)</f>
        <v>109</v>
      </c>
      <c r="H5" s="12">
        <v>312.5</v>
      </c>
      <c r="I5" s="12">
        <f>G5*H5</f>
        <v>34062.5</v>
      </c>
      <c r="J5" s="17"/>
    </row>
    <row r="6" s="2" customFormat="1" ht="26" customHeight="1" spans="1:10">
      <c r="A6" s="13">
        <v>2</v>
      </c>
      <c r="B6" s="14" t="s">
        <v>14</v>
      </c>
      <c r="C6" s="14" t="s">
        <v>13</v>
      </c>
      <c r="D6" s="15">
        <v>1284</v>
      </c>
      <c r="E6" s="16"/>
      <c r="F6" s="17">
        <f t="shared" si="1"/>
        <v>1284</v>
      </c>
      <c r="G6" s="17">
        <f>ROUND(F6*20%,0)-75</f>
        <v>182</v>
      </c>
      <c r="H6" s="12">
        <v>312.5</v>
      </c>
      <c r="I6" s="12">
        <f t="shared" ref="I6:I12" si="2">G6*H6</f>
        <v>56875</v>
      </c>
      <c r="J6" s="17"/>
    </row>
    <row r="7" s="2" customFormat="1" ht="26" customHeight="1" spans="1:10">
      <c r="A7" s="13">
        <v>3</v>
      </c>
      <c r="B7" s="14" t="s">
        <v>15</v>
      </c>
      <c r="C7" s="14" t="s">
        <v>13</v>
      </c>
      <c r="D7" s="15">
        <v>952</v>
      </c>
      <c r="E7" s="16"/>
      <c r="F7" s="17">
        <f t="shared" si="1"/>
        <v>952</v>
      </c>
      <c r="G7" s="17">
        <f t="shared" ref="G6:G12" si="3">ROUND(F7*20%,0)</f>
        <v>190</v>
      </c>
      <c r="H7" s="12">
        <v>312.5</v>
      </c>
      <c r="I7" s="12">
        <f t="shared" si="2"/>
        <v>59375</v>
      </c>
      <c r="J7" s="17"/>
    </row>
    <row r="8" s="2" customFormat="1" ht="26" customHeight="1" spans="1:10">
      <c r="A8" s="13">
        <v>4</v>
      </c>
      <c r="B8" s="14" t="s">
        <v>16</v>
      </c>
      <c r="C8" s="14" t="s">
        <v>13</v>
      </c>
      <c r="D8" s="15">
        <v>1392</v>
      </c>
      <c r="E8" s="16"/>
      <c r="F8" s="17">
        <f t="shared" si="1"/>
        <v>1392</v>
      </c>
      <c r="G8" s="17">
        <f>ROUND(F8*20%,0)-83</f>
        <v>195</v>
      </c>
      <c r="H8" s="12">
        <v>312.5</v>
      </c>
      <c r="I8" s="12">
        <f t="shared" si="2"/>
        <v>60937.5</v>
      </c>
      <c r="J8" s="17"/>
    </row>
    <row r="9" s="2" customFormat="1" ht="26" customHeight="1" spans="1:10">
      <c r="A9" s="13">
        <v>5</v>
      </c>
      <c r="B9" s="14" t="s">
        <v>17</v>
      </c>
      <c r="C9" s="14" t="s">
        <v>13</v>
      </c>
      <c r="D9" s="15">
        <v>1452</v>
      </c>
      <c r="E9" s="16">
        <v>90</v>
      </c>
      <c r="F9" s="17">
        <f t="shared" si="1"/>
        <v>1362</v>
      </c>
      <c r="G9" s="17">
        <f>ROUND(F9*20%,0)-56</f>
        <v>216</v>
      </c>
      <c r="H9" s="12">
        <v>312.5</v>
      </c>
      <c r="I9" s="12">
        <f t="shared" si="2"/>
        <v>67500</v>
      </c>
      <c r="J9" s="17"/>
    </row>
    <row r="10" s="2" customFormat="1" ht="26" customHeight="1" spans="1:10">
      <c r="A10" s="13">
        <v>6</v>
      </c>
      <c r="B10" s="14" t="s">
        <v>18</v>
      </c>
      <c r="C10" s="14" t="s">
        <v>13</v>
      </c>
      <c r="D10" s="15">
        <v>970</v>
      </c>
      <c r="E10" s="16"/>
      <c r="F10" s="17">
        <f t="shared" si="1"/>
        <v>970</v>
      </c>
      <c r="G10" s="17">
        <f t="shared" si="3"/>
        <v>194</v>
      </c>
      <c r="H10" s="12">
        <v>312.5</v>
      </c>
      <c r="I10" s="12">
        <f t="shared" si="2"/>
        <v>60625</v>
      </c>
      <c r="J10" s="17"/>
    </row>
    <row r="11" s="2" customFormat="1" ht="26" customHeight="1" spans="1:10">
      <c r="A11" s="13">
        <v>7</v>
      </c>
      <c r="B11" s="18" t="s">
        <v>19</v>
      </c>
      <c r="C11" s="14" t="s">
        <v>20</v>
      </c>
      <c r="D11" s="16">
        <v>2186</v>
      </c>
      <c r="E11" s="16">
        <v>720</v>
      </c>
      <c r="F11" s="17">
        <f t="shared" si="1"/>
        <v>1466</v>
      </c>
      <c r="G11" s="17">
        <f t="shared" si="3"/>
        <v>293</v>
      </c>
      <c r="H11" s="12">
        <v>375</v>
      </c>
      <c r="I11" s="12">
        <f t="shared" si="2"/>
        <v>109875</v>
      </c>
      <c r="J11" s="17"/>
    </row>
    <row r="12" s="2" customFormat="1" ht="26" customHeight="1" spans="1:10">
      <c r="A12" s="13">
        <v>8</v>
      </c>
      <c r="B12" s="18" t="s">
        <v>21</v>
      </c>
      <c r="C12" s="14" t="s">
        <v>20</v>
      </c>
      <c r="D12" s="16">
        <v>1415</v>
      </c>
      <c r="E12" s="16">
        <v>460</v>
      </c>
      <c r="F12" s="17">
        <f t="shared" si="1"/>
        <v>955</v>
      </c>
      <c r="G12" s="17">
        <f t="shared" si="3"/>
        <v>191</v>
      </c>
      <c r="H12" s="12">
        <v>375</v>
      </c>
      <c r="I12" s="12">
        <f t="shared" si="2"/>
        <v>71625</v>
      </c>
      <c r="J12" s="17"/>
    </row>
    <row r="13" s="2" customFormat="1" ht="26" customHeight="1" spans="1:10">
      <c r="A13" s="19" t="s">
        <v>22</v>
      </c>
      <c r="B13" s="11"/>
      <c r="C13" s="11"/>
      <c r="D13" s="20">
        <f t="shared" ref="D13:G13" si="4">SUM(D5:D12)</f>
        <v>10197</v>
      </c>
      <c r="E13" s="20">
        <f t="shared" si="4"/>
        <v>1270</v>
      </c>
      <c r="F13" s="20">
        <f t="shared" si="4"/>
        <v>8927</v>
      </c>
      <c r="G13" s="20">
        <f t="shared" si="4"/>
        <v>1570</v>
      </c>
      <c r="H13" s="20"/>
      <c r="I13" s="20">
        <f>SUM(I5:I12)</f>
        <v>520875</v>
      </c>
      <c r="J13" s="17"/>
    </row>
    <row r="14" s="2" customFormat="1" ht="26" customHeight="1" spans="1:10">
      <c r="A14" s="13">
        <v>1</v>
      </c>
      <c r="B14" s="14" t="s">
        <v>23</v>
      </c>
      <c r="C14" s="14" t="s">
        <v>13</v>
      </c>
      <c r="D14" s="15">
        <v>156</v>
      </c>
      <c r="E14" s="16">
        <v>52</v>
      </c>
      <c r="F14" s="17">
        <f>D14-E14</f>
        <v>104</v>
      </c>
      <c r="G14" s="17">
        <f>ROUND(F14*20%,0)</f>
        <v>21</v>
      </c>
      <c r="H14" s="12">
        <v>312.5</v>
      </c>
      <c r="I14" s="12">
        <f>G14*H14</f>
        <v>6562.5</v>
      </c>
      <c r="J14" s="17"/>
    </row>
    <row r="15" s="2" customFormat="1" ht="26" customHeight="1" spans="1:10">
      <c r="A15" s="19" t="s">
        <v>24</v>
      </c>
      <c r="B15" s="11"/>
      <c r="C15" s="11"/>
      <c r="D15" s="20">
        <f t="shared" ref="D15:G15" si="5">D14</f>
        <v>156</v>
      </c>
      <c r="E15" s="20">
        <f t="shared" si="5"/>
        <v>52</v>
      </c>
      <c r="F15" s="20">
        <f t="shared" si="5"/>
        <v>104</v>
      </c>
      <c r="G15" s="20">
        <f t="shared" si="5"/>
        <v>21</v>
      </c>
      <c r="H15" s="20"/>
      <c r="I15" s="20">
        <f>I14</f>
        <v>6562.5</v>
      </c>
      <c r="J15" s="17"/>
    </row>
    <row r="16" s="2" customFormat="1" ht="26" customHeight="1" spans="1:10">
      <c r="A16" s="13">
        <v>1</v>
      </c>
      <c r="B16" s="14" t="s">
        <v>25</v>
      </c>
      <c r="C16" s="14" t="s">
        <v>13</v>
      </c>
      <c r="D16" s="15">
        <v>308</v>
      </c>
      <c r="E16" s="16"/>
      <c r="F16" s="17">
        <f t="shared" ref="F16:F23" si="6">D16-E16</f>
        <v>308</v>
      </c>
      <c r="G16" s="17">
        <f>ROUND(F16*20%,0)</f>
        <v>62</v>
      </c>
      <c r="H16" s="12">
        <v>312.5</v>
      </c>
      <c r="I16" s="12">
        <f>G16*H16</f>
        <v>19375</v>
      </c>
      <c r="J16" s="17"/>
    </row>
    <row r="17" s="2" customFormat="1" ht="26" customHeight="1" spans="1:10">
      <c r="A17" s="13">
        <v>2</v>
      </c>
      <c r="B17" s="14" t="s">
        <v>26</v>
      </c>
      <c r="C17" s="14" t="s">
        <v>13</v>
      </c>
      <c r="D17" s="15">
        <v>220</v>
      </c>
      <c r="E17" s="16"/>
      <c r="F17" s="17">
        <f t="shared" si="6"/>
        <v>220</v>
      </c>
      <c r="G17" s="17">
        <f>ROUND(F17*20%,0)+30</f>
        <v>74</v>
      </c>
      <c r="H17" s="12">
        <v>312.5</v>
      </c>
      <c r="I17" s="12">
        <f t="shared" ref="I17:I23" si="7">G17*H17</f>
        <v>23125</v>
      </c>
      <c r="J17" s="17"/>
    </row>
    <row r="18" s="2" customFormat="1" ht="26" customHeight="1" spans="1:10">
      <c r="A18" s="13">
        <v>3</v>
      </c>
      <c r="B18" s="14" t="s">
        <v>27</v>
      </c>
      <c r="C18" s="10" t="s">
        <v>28</v>
      </c>
      <c r="D18" s="15">
        <v>19</v>
      </c>
      <c r="E18" s="16"/>
      <c r="F18" s="17">
        <f t="shared" si="6"/>
        <v>19</v>
      </c>
      <c r="G18" s="17">
        <f t="shared" ref="G17:G23" si="8">ROUND(F18*20%,0)</f>
        <v>4</v>
      </c>
      <c r="H18" s="12">
        <v>312.5</v>
      </c>
      <c r="I18" s="12">
        <f t="shared" si="7"/>
        <v>1250</v>
      </c>
      <c r="J18" s="17"/>
    </row>
    <row r="19" s="2" customFormat="1" ht="26" customHeight="1" spans="1:10">
      <c r="A19" s="13">
        <v>4</v>
      </c>
      <c r="B19" s="14" t="s">
        <v>29</v>
      </c>
      <c r="C19" s="10" t="s">
        <v>28</v>
      </c>
      <c r="D19" s="15">
        <v>41</v>
      </c>
      <c r="E19" s="16"/>
      <c r="F19" s="17">
        <f t="shared" si="6"/>
        <v>41</v>
      </c>
      <c r="G19" s="17">
        <f t="shared" si="8"/>
        <v>8</v>
      </c>
      <c r="H19" s="12">
        <v>312.5</v>
      </c>
      <c r="I19" s="12">
        <f t="shared" si="7"/>
        <v>2500</v>
      </c>
      <c r="J19" s="17"/>
    </row>
    <row r="20" s="2" customFormat="1" ht="26" customHeight="1" spans="1:10">
      <c r="A20" s="13">
        <v>5</v>
      </c>
      <c r="B20" s="14" t="s">
        <v>30</v>
      </c>
      <c r="C20" s="14" t="s">
        <v>13</v>
      </c>
      <c r="D20" s="15">
        <v>225</v>
      </c>
      <c r="E20" s="16">
        <v>85</v>
      </c>
      <c r="F20" s="17">
        <f t="shared" si="6"/>
        <v>140</v>
      </c>
      <c r="G20" s="17">
        <f t="shared" si="8"/>
        <v>28</v>
      </c>
      <c r="H20" s="12">
        <v>312.5</v>
      </c>
      <c r="I20" s="12">
        <f t="shared" si="7"/>
        <v>8750</v>
      </c>
      <c r="J20" s="17"/>
    </row>
    <row r="21" s="2" customFormat="1" ht="26" customHeight="1" spans="1:10">
      <c r="A21" s="13">
        <v>6</v>
      </c>
      <c r="B21" s="14" t="s">
        <v>31</v>
      </c>
      <c r="C21" s="14" t="s">
        <v>13</v>
      </c>
      <c r="D21" s="15">
        <v>110</v>
      </c>
      <c r="E21" s="16"/>
      <c r="F21" s="17">
        <f t="shared" si="6"/>
        <v>110</v>
      </c>
      <c r="G21" s="17">
        <f t="shared" si="8"/>
        <v>22</v>
      </c>
      <c r="H21" s="12">
        <v>312.5</v>
      </c>
      <c r="I21" s="12">
        <f t="shared" si="7"/>
        <v>6875</v>
      </c>
      <c r="J21" s="17"/>
    </row>
    <row r="22" s="2" customFormat="1" ht="26" customHeight="1" spans="1:10">
      <c r="A22" s="13">
        <v>7</v>
      </c>
      <c r="B22" s="14" t="s">
        <v>32</v>
      </c>
      <c r="C22" s="10" t="s">
        <v>28</v>
      </c>
      <c r="D22" s="15">
        <v>129</v>
      </c>
      <c r="E22" s="16"/>
      <c r="F22" s="17">
        <f t="shared" si="6"/>
        <v>129</v>
      </c>
      <c r="G22" s="17">
        <f t="shared" si="8"/>
        <v>26</v>
      </c>
      <c r="H22" s="12">
        <v>312.5</v>
      </c>
      <c r="I22" s="12">
        <f t="shared" si="7"/>
        <v>8125</v>
      </c>
      <c r="J22" s="17"/>
    </row>
    <row r="23" s="2" customFormat="1" ht="26" customHeight="1" spans="1:10">
      <c r="A23" s="13">
        <v>8</v>
      </c>
      <c r="B23" s="14" t="s">
        <v>33</v>
      </c>
      <c r="C23" s="14" t="s">
        <v>13</v>
      </c>
      <c r="D23" s="15">
        <v>13</v>
      </c>
      <c r="E23" s="16"/>
      <c r="F23" s="17">
        <f t="shared" si="6"/>
        <v>13</v>
      </c>
      <c r="G23" s="17">
        <f t="shared" si="8"/>
        <v>3</v>
      </c>
      <c r="H23" s="12">
        <v>312.5</v>
      </c>
      <c r="I23" s="12">
        <f t="shared" si="7"/>
        <v>937.5</v>
      </c>
      <c r="J23" s="17"/>
    </row>
    <row r="24" s="2" customFormat="1" ht="26" customHeight="1" spans="1:10">
      <c r="A24" s="19" t="s">
        <v>34</v>
      </c>
      <c r="B24" s="11"/>
      <c r="C24" s="11"/>
      <c r="D24" s="20">
        <f>SUM(D16:D23)</f>
        <v>1065</v>
      </c>
      <c r="E24" s="20">
        <f>SUM(E16:E23)</f>
        <v>85</v>
      </c>
      <c r="F24" s="20">
        <f>SUM(F16:F23)</f>
        <v>980</v>
      </c>
      <c r="G24" s="20">
        <f>SUM(G16:G23)</f>
        <v>227</v>
      </c>
      <c r="H24" s="20"/>
      <c r="I24" s="20">
        <f>SUM(I16:I23)</f>
        <v>70937.5</v>
      </c>
      <c r="J24" s="17"/>
    </row>
    <row r="25" s="2" customFormat="1" ht="26" customHeight="1" spans="1:10">
      <c r="A25" s="13">
        <v>1</v>
      </c>
      <c r="B25" s="18" t="s">
        <v>35</v>
      </c>
      <c r="C25" s="14" t="s">
        <v>20</v>
      </c>
      <c r="D25" s="16">
        <v>1499</v>
      </c>
      <c r="E25" s="16">
        <v>1283</v>
      </c>
      <c r="F25" s="17">
        <f t="shared" ref="F25:F28" si="9">D25-E25</f>
        <v>216</v>
      </c>
      <c r="G25" s="17">
        <f>ROUND(F25*20%,0)</f>
        <v>43</v>
      </c>
      <c r="H25" s="12">
        <v>375</v>
      </c>
      <c r="I25" s="12">
        <f t="shared" ref="I25:I28" si="10">G25*H25</f>
        <v>16125</v>
      </c>
      <c r="J25" s="17"/>
    </row>
    <row r="26" s="2" customFormat="1" ht="26" customHeight="1" spans="1:10">
      <c r="A26" s="13">
        <v>2</v>
      </c>
      <c r="B26" s="14" t="s">
        <v>36</v>
      </c>
      <c r="C26" s="14" t="s">
        <v>13</v>
      </c>
      <c r="D26" s="15">
        <v>546</v>
      </c>
      <c r="E26" s="16">
        <v>107</v>
      </c>
      <c r="F26" s="17">
        <f t="shared" si="9"/>
        <v>439</v>
      </c>
      <c r="G26" s="17">
        <f>ROUND(F26*20%,0)+30</f>
        <v>118</v>
      </c>
      <c r="H26" s="12">
        <v>312.5</v>
      </c>
      <c r="I26" s="12">
        <f t="shared" si="10"/>
        <v>36875</v>
      </c>
      <c r="J26" s="17"/>
    </row>
    <row r="27" s="2" customFormat="1" ht="26" customHeight="1" spans="1:10">
      <c r="A27" s="13">
        <v>3</v>
      </c>
      <c r="B27" s="14" t="s">
        <v>37</v>
      </c>
      <c r="C27" s="14" t="s">
        <v>13</v>
      </c>
      <c r="D27" s="15">
        <v>100</v>
      </c>
      <c r="E27" s="16"/>
      <c r="F27" s="17">
        <f t="shared" si="9"/>
        <v>100</v>
      </c>
      <c r="G27" s="17">
        <f>ROUND(F27*20%,0)+20</f>
        <v>40</v>
      </c>
      <c r="H27" s="12">
        <v>312.5</v>
      </c>
      <c r="I27" s="12">
        <f t="shared" si="10"/>
        <v>12500</v>
      </c>
      <c r="J27" s="17"/>
    </row>
    <row r="28" s="2" customFormat="1" ht="26" customHeight="1" spans="1:10">
      <c r="A28" s="13">
        <v>4</v>
      </c>
      <c r="B28" s="14" t="s">
        <v>38</v>
      </c>
      <c r="C28" s="14" t="s">
        <v>13</v>
      </c>
      <c r="D28" s="15">
        <v>210</v>
      </c>
      <c r="E28" s="16"/>
      <c r="F28" s="17">
        <f t="shared" si="9"/>
        <v>210</v>
      </c>
      <c r="G28" s="17">
        <f>ROUND(F28*20%,0)+20</f>
        <v>62</v>
      </c>
      <c r="H28" s="12">
        <v>312.5</v>
      </c>
      <c r="I28" s="12">
        <f t="shared" si="10"/>
        <v>19375</v>
      </c>
      <c r="J28" s="17"/>
    </row>
    <row r="29" s="2" customFormat="1" ht="26" customHeight="1" spans="1:10">
      <c r="A29" s="19" t="s">
        <v>39</v>
      </c>
      <c r="B29" s="11"/>
      <c r="C29" s="11"/>
      <c r="D29" s="20">
        <f t="shared" ref="D29:G29" si="11">SUM(D25:D28)</f>
        <v>2355</v>
      </c>
      <c r="E29" s="20">
        <f t="shared" si="11"/>
        <v>1390</v>
      </c>
      <c r="F29" s="20">
        <f t="shared" si="11"/>
        <v>965</v>
      </c>
      <c r="G29" s="20">
        <f t="shared" si="11"/>
        <v>263</v>
      </c>
      <c r="H29" s="20"/>
      <c r="I29" s="20">
        <f>SUM(I25:I28)</f>
        <v>84875</v>
      </c>
      <c r="J29" s="17"/>
    </row>
    <row r="30" s="2" customFormat="1" ht="26" customHeight="1" spans="1:10">
      <c r="A30" s="13">
        <v>1</v>
      </c>
      <c r="B30" s="18" t="s">
        <v>40</v>
      </c>
      <c r="C30" s="14" t="s">
        <v>20</v>
      </c>
      <c r="D30" s="16">
        <v>1562</v>
      </c>
      <c r="E30" s="16">
        <v>900</v>
      </c>
      <c r="F30" s="17">
        <f>D30-E30</f>
        <v>662</v>
      </c>
      <c r="G30" s="17">
        <f>ROUND(F30*20%,0)</f>
        <v>132</v>
      </c>
      <c r="H30" s="12">
        <v>375</v>
      </c>
      <c r="I30" s="12">
        <f>G30*H30</f>
        <v>49500</v>
      </c>
      <c r="J30" s="17"/>
    </row>
    <row r="31" s="2" customFormat="1" ht="26" customHeight="1" spans="1:10">
      <c r="A31" s="13">
        <v>2</v>
      </c>
      <c r="B31" s="14" t="s">
        <v>41</v>
      </c>
      <c r="C31" s="14" t="s">
        <v>13</v>
      </c>
      <c r="D31" s="21">
        <v>1224</v>
      </c>
      <c r="E31" s="16">
        <v>130</v>
      </c>
      <c r="F31" s="17">
        <f>D31-E31</f>
        <v>1094</v>
      </c>
      <c r="G31" s="17">
        <f>ROUND(F31*20%,0)+30</f>
        <v>249</v>
      </c>
      <c r="H31" s="12">
        <v>312.5</v>
      </c>
      <c r="I31" s="12">
        <f>G31*H31</f>
        <v>77812.5</v>
      </c>
      <c r="J31" s="17"/>
    </row>
    <row r="32" s="2" customFormat="1" ht="26" customHeight="1" spans="1:10">
      <c r="A32" s="13">
        <v>3</v>
      </c>
      <c r="B32" s="14" t="s">
        <v>42</v>
      </c>
      <c r="C32" s="14" t="s">
        <v>13</v>
      </c>
      <c r="D32" s="15">
        <v>257</v>
      </c>
      <c r="E32" s="16"/>
      <c r="F32" s="17">
        <f>D32-E32</f>
        <v>257</v>
      </c>
      <c r="G32" s="17">
        <f>ROUND(F32*20%,0)</f>
        <v>51</v>
      </c>
      <c r="H32" s="12">
        <v>312.5</v>
      </c>
      <c r="I32" s="12">
        <f>G32*H32</f>
        <v>15937.5</v>
      </c>
      <c r="J32" s="17"/>
    </row>
    <row r="33" s="2" customFormat="1" ht="26" customHeight="1" spans="1:10">
      <c r="A33" s="13">
        <v>4</v>
      </c>
      <c r="B33" s="14" t="s">
        <v>43</v>
      </c>
      <c r="C33" s="14" t="s">
        <v>13</v>
      </c>
      <c r="D33" s="15">
        <v>144</v>
      </c>
      <c r="E33" s="16"/>
      <c r="F33" s="17">
        <f>D33-E33</f>
        <v>144</v>
      </c>
      <c r="G33" s="17">
        <f>ROUND(F33*20%,0)</f>
        <v>29</v>
      </c>
      <c r="H33" s="12">
        <v>312.5</v>
      </c>
      <c r="I33" s="12">
        <f>G33*H33</f>
        <v>9062.5</v>
      </c>
      <c r="J33" s="17"/>
    </row>
    <row r="34" s="2" customFormat="1" ht="26" customHeight="1" spans="1:10">
      <c r="A34" s="13">
        <v>5</v>
      </c>
      <c r="B34" s="14" t="s">
        <v>44</v>
      </c>
      <c r="C34" s="14" t="s">
        <v>13</v>
      </c>
      <c r="D34" s="15">
        <v>208</v>
      </c>
      <c r="E34" s="16"/>
      <c r="F34" s="17">
        <f>D34-E34</f>
        <v>208</v>
      </c>
      <c r="G34" s="17">
        <f>ROUND(F34*20%,0)</f>
        <v>42</v>
      </c>
      <c r="H34" s="12">
        <v>312.5</v>
      </c>
      <c r="I34" s="12">
        <f>G34*H34</f>
        <v>13125</v>
      </c>
      <c r="J34" s="17"/>
    </row>
    <row r="35" s="2" customFormat="1" ht="26" customHeight="1" spans="1:10">
      <c r="A35" s="19" t="s">
        <v>45</v>
      </c>
      <c r="B35" s="11"/>
      <c r="C35" s="11"/>
      <c r="D35" s="20">
        <f>SUM(D30:D34)</f>
        <v>3395</v>
      </c>
      <c r="E35" s="20">
        <f>SUM(E30:E34)</f>
        <v>1030</v>
      </c>
      <c r="F35" s="20">
        <f>SUM(F30:F34)</f>
        <v>2365</v>
      </c>
      <c r="G35" s="20">
        <f>SUM(G30:G34)</f>
        <v>503</v>
      </c>
      <c r="H35" s="20"/>
      <c r="I35" s="20">
        <f>SUM(I30:I34)</f>
        <v>165437.5</v>
      </c>
      <c r="J35" s="17"/>
    </row>
    <row r="36" s="2" customFormat="1" ht="26" customHeight="1" spans="1:10">
      <c r="A36" s="13">
        <v>1</v>
      </c>
      <c r="B36" s="18" t="s">
        <v>46</v>
      </c>
      <c r="C36" s="14" t="s">
        <v>20</v>
      </c>
      <c r="D36" s="16">
        <v>1018</v>
      </c>
      <c r="E36" s="16">
        <v>637</v>
      </c>
      <c r="F36" s="17">
        <f>D36-E36</f>
        <v>381</v>
      </c>
      <c r="G36" s="17">
        <f>ROUND(F36*20%,0)</f>
        <v>76</v>
      </c>
      <c r="H36" s="12">
        <v>375</v>
      </c>
      <c r="I36" s="12">
        <f>G36*H36</f>
        <v>28500</v>
      </c>
      <c r="J36" s="17"/>
    </row>
    <row r="37" s="2" customFormat="1" ht="26" customHeight="1" spans="1:10">
      <c r="A37" s="13">
        <v>2</v>
      </c>
      <c r="B37" s="14" t="s">
        <v>47</v>
      </c>
      <c r="C37" s="14" t="s">
        <v>13</v>
      </c>
      <c r="D37" s="15">
        <v>922</v>
      </c>
      <c r="E37" s="16">
        <v>237</v>
      </c>
      <c r="F37" s="17">
        <f>D37-E37</f>
        <v>685</v>
      </c>
      <c r="G37" s="17">
        <f>ROUND(F37*20%,0)</f>
        <v>137</v>
      </c>
      <c r="H37" s="12">
        <v>312.5</v>
      </c>
      <c r="I37" s="12">
        <f>G37*H37</f>
        <v>42812.5</v>
      </c>
      <c r="J37" s="17"/>
    </row>
    <row r="38" s="2" customFormat="1" ht="26" customHeight="1" spans="1:10">
      <c r="A38" s="13">
        <v>3</v>
      </c>
      <c r="B38" s="14" t="s">
        <v>48</v>
      </c>
      <c r="C38" s="14" t="s">
        <v>13</v>
      </c>
      <c r="D38" s="15">
        <v>218</v>
      </c>
      <c r="E38" s="16"/>
      <c r="F38" s="17">
        <f>D38-E38</f>
        <v>218</v>
      </c>
      <c r="G38" s="17">
        <f>ROUND(F38*20%,0)</f>
        <v>44</v>
      </c>
      <c r="H38" s="12">
        <v>312.5</v>
      </c>
      <c r="I38" s="12">
        <f>G38*H38</f>
        <v>13750</v>
      </c>
      <c r="J38" s="17"/>
    </row>
    <row r="39" s="2" customFormat="1" ht="26" customHeight="1" spans="1:10">
      <c r="A39" s="13">
        <v>4</v>
      </c>
      <c r="B39" s="14" t="s">
        <v>49</v>
      </c>
      <c r="C39" s="14" t="s">
        <v>13</v>
      </c>
      <c r="D39" s="15">
        <v>84</v>
      </c>
      <c r="E39" s="16"/>
      <c r="F39" s="17">
        <f>D39-E39</f>
        <v>84</v>
      </c>
      <c r="G39" s="17">
        <f>ROUND(F39*20%,0)</f>
        <v>17</v>
      </c>
      <c r="H39" s="12">
        <v>312.5</v>
      </c>
      <c r="I39" s="12">
        <f>G39*H39</f>
        <v>5312.5</v>
      </c>
      <c r="J39" s="17"/>
    </row>
    <row r="40" s="2" customFormat="1" ht="26" customHeight="1" spans="1:10">
      <c r="A40" s="19" t="s">
        <v>50</v>
      </c>
      <c r="B40" s="11"/>
      <c r="C40" s="11"/>
      <c r="D40" s="20">
        <f>SUM(D36:D39)</f>
        <v>2242</v>
      </c>
      <c r="E40" s="20">
        <f>SUM(E36:E39)</f>
        <v>874</v>
      </c>
      <c r="F40" s="20">
        <f>SUM(F36:F39)</f>
        <v>1368</v>
      </c>
      <c r="G40" s="20">
        <f>SUM(G36:G39)</f>
        <v>274</v>
      </c>
      <c r="H40" s="20"/>
      <c r="I40" s="20">
        <f>SUM(I36:I39)</f>
        <v>90375</v>
      </c>
      <c r="J40" s="17"/>
    </row>
    <row r="41" s="2" customFormat="1" ht="26" customHeight="1" spans="1:10">
      <c r="A41" s="13">
        <v>1</v>
      </c>
      <c r="B41" s="14" t="s">
        <v>51</v>
      </c>
      <c r="C41" s="14" t="s">
        <v>13</v>
      </c>
      <c r="D41" s="15">
        <v>361</v>
      </c>
      <c r="E41" s="16">
        <v>41</v>
      </c>
      <c r="F41" s="17">
        <f t="shared" ref="F41:F44" si="12">D41-E41</f>
        <v>320</v>
      </c>
      <c r="G41" s="17">
        <f>ROUND(F41*20%,0)+50</f>
        <v>114</v>
      </c>
      <c r="H41" s="12">
        <v>312.5</v>
      </c>
      <c r="I41" s="12">
        <f>G41*H41</f>
        <v>35625</v>
      </c>
      <c r="J41" s="17"/>
    </row>
    <row r="42" s="2" customFormat="1" ht="26" customHeight="1" spans="1:10">
      <c r="A42" s="13">
        <v>2</v>
      </c>
      <c r="B42" s="14" t="s">
        <v>52</v>
      </c>
      <c r="C42" s="14" t="s">
        <v>13</v>
      </c>
      <c r="D42" s="15">
        <v>165</v>
      </c>
      <c r="E42" s="16"/>
      <c r="F42" s="17">
        <f t="shared" si="12"/>
        <v>165</v>
      </c>
      <c r="G42" s="17">
        <f>ROUND(F42*20%,0)+34</f>
        <v>67</v>
      </c>
      <c r="H42" s="12">
        <v>312.5</v>
      </c>
      <c r="I42" s="12">
        <f>G42*H42</f>
        <v>20937.5</v>
      </c>
      <c r="J42" s="17"/>
    </row>
    <row r="43" s="2" customFormat="1" ht="26" customHeight="1" spans="1:10">
      <c r="A43" s="19" t="s">
        <v>53</v>
      </c>
      <c r="B43" s="11"/>
      <c r="C43" s="11"/>
      <c r="D43" s="20">
        <f t="shared" ref="D43:G43" si="13">SUM(D41:D42)</f>
        <v>526</v>
      </c>
      <c r="E43" s="20">
        <f t="shared" si="13"/>
        <v>41</v>
      </c>
      <c r="F43" s="20">
        <f t="shared" si="13"/>
        <v>485</v>
      </c>
      <c r="G43" s="20">
        <f t="shared" si="13"/>
        <v>181</v>
      </c>
      <c r="H43" s="20"/>
      <c r="I43" s="20">
        <f>SUM(I41:I42)</f>
        <v>56562.5</v>
      </c>
      <c r="J43" s="17"/>
    </row>
    <row r="44" s="2" customFormat="1" ht="26" customHeight="1" spans="1:10">
      <c r="A44" s="13">
        <v>1</v>
      </c>
      <c r="B44" s="14" t="s">
        <v>54</v>
      </c>
      <c r="C44" s="14" t="s">
        <v>13</v>
      </c>
      <c r="D44" s="15">
        <v>202</v>
      </c>
      <c r="E44" s="16"/>
      <c r="F44" s="17">
        <f t="shared" si="12"/>
        <v>202</v>
      </c>
      <c r="G44" s="17">
        <f>ROUND(F44*20%,0)</f>
        <v>40</v>
      </c>
      <c r="H44" s="12">
        <v>312.5</v>
      </c>
      <c r="I44" s="12">
        <f>G44*H44</f>
        <v>12500</v>
      </c>
      <c r="J44" s="17"/>
    </row>
    <row r="45" s="2" customFormat="1" ht="26" customHeight="1" spans="1:10">
      <c r="A45" s="19" t="s">
        <v>55</v>
      </c>
      <c r="B45" s="11"/>
      <c r="C45" s="11"/>
      <c r="D45" s="20">
        <f t="shared" ref="D45:G45" si="14">SUM(D44:D44)</f>
        <v>202</v>
      </c>
      <c r="E45" s="20">
        <f t="shared" si="14"/>
        <v>0</v>
      </c>
      <c r="F45" s="20">
        <f t="shared" si="14"/>
        <v>202</v>
      </c>
      <c r="G45" s="20">
        <f t="shared" si="14"/>
        <v>40</v>
      </c>
      <c r="H45" s="20"/>
      <c r="I45" s="12">
        <f>SUM(I44:I44)</f>
        <v>12500</v>
      </c>
      <c r="J45" s="17"/>
    </row>
    <row r="51" s="1" customFormat="1" spans="2:16355">
      <c r="B51" s="3"/>
      <c r="C51" s="3"/>
      <c r="WSV51" s="4"/>
      <c r="WSW51" s="4"/>
      <c r="WSX51" s="4"/>
      <c r="WSY51" s="4"/>
      <c r="WSZ51" s="4"/>
      <c r="WTA51" s="4"/>
      <c r="WTB51" s="4"/>
      <c r="WTC51" s="4"/>
      <c r="WTD51" s="4"/>
      <c r="WTE51" s="4"/>
      <c r="WTF51" s="4"/>
      <c r="WTG51" s="4"/>
      <c r="WTH51" s="4"/>
      <c r="WTI51" s="4"/>
      <c r="WTJ51" s="4"/>
      <c r="WTK51" s="4"/>
      <c r="WTL51" s="4"/>
      <c r="WTM51" s="4"/>
      <c r="WTN51" s="4"/>
      <c r="WTO51" s="4"/>
      <c r="WTP51" s="4"/>
      <c r="WTQ51" s="4"/>
      <c r="WTR51" s="4"/>
      <c r="WTS51" s="4"/>
      <c r="WTT51" s="4"/>
      <c r="WTU51" s="4"/>
      <c r="WTV51" s="4"/>
      <c r="WTW51" s="4"/>
      <c r="WTX51" s="4"/>
      <c r="WTY51" s="4"/>
      <c r="WTZ51" s="4"/>
      <c r="WUA51" s="4"/>
      <c r="WUB51" s="4"/>
      <c r="WUC51" s="4"/>
      <c r="WUD51" s="4"/>
      <c r="WUE51" s="4"/>
      <c r="WUF51" s="4"/>
      <c r="WUG51" s="4"/>
      <c r="WUH51" s="4"/>
      <c r="WUI51" s="4"/>
      <c r="WUJ51" s="4"/>
      <c r="WUK51" s="4"/>
      <c r="WUL51" s="4"/>
      <c r="WUM51" s="4"/>
      <c r="WUN51" s="4"/>
      <c r="WUO51" s="4"/>
      <c r="WUP51" s="4"/>
      <c r="WUQ51" s="4"/>
      <c r="WUR51" s="4"/>
      <c r="WUS51" s="4"/>
      <c r="WUT51" s="4"/>
      <c r="WUU51" s="4"/>
      <c r="WUV51" s="4"/>
      <c r="WUW51" s="4"/>
      <c r="WUX51" s="4"/>
      <c r="WUY51" s="4"/>
      <c r="WUZ51" s="4"/>
      <c r="WVA51" s="4"/>
      <c r="WVB51" s="4"/>
      <c r="WVC51" s="4"/>
      <c r="WVD51" s="4"/>
      <c r="WVE51" s="4"/>
      <c r="WVF51" s="4"/>
      <c r="WVG51" s="4"/>
      <c r="WVH51" s="4"/>
      <c r="WVI51" s="4"/>
      <c r="WVJ51" s="4"/>
      <c r="WVK51" s="4"/>
      <c r="WVL51" s="4"/>
      <c r="WVM51" s="4"/>
      <c r="WVN51" s="4"/>
      <c r="WVO51" s="4"/>
      <c r="WVP51" s="4"/>
      <c r="WVQ51" s="4"/>
      <c r="WVR51" s="4"/>
      <c r="WVS51" s="4"/>
      <c r="WVT51" s="4"/>
      <c r="WVU51" s="4"/>
      <c r="WVV51" s="4"/>
      <c r="WVW51" s="4"/>
      <c r="WVX51" s="4"/>
      <c r="WVY51" s="4"/>
      <c r="WVZ51" s="4"/>
      <c r="WWA51" s="4"/>
      <c r="WWB51" s="4"/>
      <c r="WWC51" s="4"/>
      <c r="WWD51" s="4"/>
      <c r="WWE51" s="4"/>
      <c r="WWF51" s="4"/>
      <c r="WWG51" s="4"/>
      <c r="WWH51" s="4"/>
      <c r="WWI51" s="4"/>
      <c r="WWJ51" s="4"/>
      <c r="WWK51" s="4"/>
      <c r="WWL51" s="4"/>
      <c r="WWM51" s="4"/>
      <c r="WWN51" s="4"/>
      <c r="WWO51" s="4"/>
      <c r="WWP51" s="4"/>
      <c r="WWQ51" s="4"/>
      <c r="WWR51" s="4"/>
      <c r="WWS51" s="4"/>
      <c r="WWT51" s="4"/>
      <c r="WWU51" s="4"/>
      <c r="WWV51" s="4"/>
      <c r="WWW51" s="4"/>
      <c r="WWX51" s="4"/>
      <c r="WWY51" s="4"/>
      <c r="WWZ51" s="4"/>
      <c r="WXA51" s="4"/>
      <c r="WXB51" s="4"/>
      <c r="WXC51" s="4"/>
      <c r="WXD51" s="4"/>
      <c r="WXE51" s="4"/>
      <c r="WXF51" s="4"/>
      <c r="WXG51" s="4"/>
      <c r="WXH51" s="4"/>
      <c r="WXI51" s="4"/>
      <c r="WXJ51" s="4"/>
      <c r="WXK51" s="4"/>
      <c r="WXL51" s="4"/>
      <c r="WXM51" s="4"/>
      <c r="WXN51" s="4"/>
      <c r="WXO51" s="4"/>
      <c r="WXP51" s="4"/>
      <c r="WXQ51" s="4"/>
      <c r="WXR51" s="4"/>
      <c r="WXS51" s="4"/>
      <c r="WXT51" s="4"/>
      <c r="WXU51" s="4"/>
      <c r="WXV51" s="4"/>
      <c r="WXW51" s="4"/>
      <c r="WXX51" s="4"/>
      <c r="WXY51" s="4"/>
      <c r="WXZ51" s="4"/>
      <c r="WYA51" s="4"/>
      <c r="WYB51" s="4"/>
      <c r="WYC51" s="4"/>
      <c r="WYD51" s="4"/>
      <c r="WYE51" s="4"/>
      <c r="WYF51" s="4"/>
      <c r="WYG51" s="4"/>
      <c r="WYH51" s="4"/>
      <c r="WYI51" s="4"/>
      <c r="WYJ51" s="4"/>
      <c r="WYK51" s="4"/>
      <c r="WYL51" s="4"/>
      <c r="WYM51" s="4"/>
      <c r="WYN51" s="4"/>
      <c r="WYO51" s="5"/>
      <c r="WYP51" s="5"/>
      <c r="WYQ51" s="5"/>
      <c r="WYR51" s="5"/>
      <c r="WYS51" s="5"/>
      <c r="WYT51" s="5"/>
      <c r="WYU51" s="5"/>
      <c r="WYV51" s="5"/>
      <c r="WYW51" s="5"/>
      <c r="WYX51" s="5"/>
      <c r="WYY51" s="5"/>
      <c r="WYZ51" s="5"/>
      <c r="WZA51" s="5"/>
      <c r="WZB51" s="5"/>
      <c r="WZC51" s="5"/>
      <c r="WZD51" s="5"/>
      <c r="WZE51" s="5"/>
      <c r="WZF51" s="5"/>
      <c r="WZG51" s="5"/>
      <c r="WZH51" s="5"/>
      <c r="WZI51" s="5"/>
      <c r="WZJ51" s="5"/>
      <c r="WZK51" s="5"/>
      <c r="WZL51" s="5"/>
      <c r="WZM51" s="5"/>
      <c r="WZN51" s="5"/>
      <c r="WZO51" s="5"/>
      <c r="WZP51" s="5"/>
      <c r="WZQ51" s="5"/>
      <c r="WZR51" s="5"/>
      <c r="WZS51" s="5"/>
      <c r="WZT51" s="5"/>
      <c r="WZU51" s="5"/>
      <c r="WZV51" s="5"/>
      <c r="WZW51" s="5"/>
      <c r="WZX51" s="5"/>
      <c r="WZY51" s="5"/>
      <c r="WZZ51" s="5"/>
      <c r="XAA51" s="5"/>
      <c r="XAB51" s="5"/>
      <c r="XAC51" s="5"/>
      <c r="XAD51" s="5"/>
      <c r="XAE51" s="5"/>
      <c r="XAF51" s="5"/>
      <c r="XAG51" s="5"/>
      <c r="XAH51" s="5"/>
      <c r="XAI51" s="5"/>
      <c r="XAJ51" s="5"/>
      <c r="XAK51" s="5"/>
      <c r="XAL51" s="5"/>
      <c r="XAM51" s="5"/>
      <c r="XAN51" s="5"/>
      <c r="XAO51" s="5"/>
      <c r="XAP51" s="5"/>
      <c r="XAQ51" s="5"/>
      <c r="XAR51" s="5"/>
      <c r="XAS51" s="5"/>
      <c r="XAT51" s="5"/>
      <c r="XAU51" s="5"/>
      <c r="XAV51" s="5"/>
      <c r="XAW51" s="5"/>
      <c r="XAX51" s="5"/>
      <c r="XAY51" s="5"/>
      <c r="XAZ51" s="5"/>
      <c r="XBA51" s="5"/>
      <c r="XBB51" s="5"/>
      <c r="XBC51" s="5"/>
      <c r="XBD51" s="5"/>
      <c r="XBE51" s="5"/>
      <c r="XBF51" s="5"/>
      <c r="XBG51" s="5"/>
      <c r="XBH51" s="5"/>
      <c r="XBI51" s="5"/>
      <c r="XBJ51" s="5"/>
      <c r="XBK51" s="5"/>
      <c r="XBL51" s="5"/>
      <c r="XBM51" s="5"/>
      <c r="XBN51" s="5"/>
      <c r="XBO51" s="5"/>
      <c r="XBP51" s="5"/>
      <c r="XBQ51" s="5"/>
      <c r="XBR51" s="5"/>
      <c r="XBS51" s="5"/>
      <c r="XBT51" s="5"/>
      <c r="XBU51" s="5"/>
      <c r="XBV51" s="5"/>
      <c r="XBW51" s="5"/>
      <c r="XBX51" s="5"/>
      <c r="XBY51" s="5"/>
      <c r="XBZ51" s="5"/>
      <c r="XCA51" s="5"/>
      <c r="XCB51" s="5"/>
      <c r="XCC51" s="5"/>
      <c r="XCD51" s="5"/>
      <c r="XCE51" s="5"/>
      <c r="XCF51" s="5"/>
      <c r="XCG51" s="5"/>
      <c r="XCH51" s="5"/>
      <c r="XCI51" s="5"/>
      <c r="XCJ51" s="5"/>
      <c r="XCK51" s="5"/>
      <c r="XCL51" s="5"/>
      <c r="XCM51" s="5"/>
      <c r="XCN51" s="5"/>
      <c r="XCO51" s="5"/>
      <c r="XCP51" s="5"/>
      <c r="XCQ51" s="5"/>
      <c r="XCR51" s="5"/>
      <c r="XCS51" s="5"/>
      <c r="XCT51" s="5"/>
      <c r="XCU51" s="5"/>
      <c r="XCV51" s="5"/>
      <c r="XCW51" s="5"/>
      <c r="XCX51" s="5"/>
      <c r="XCY51" s="5"/>
      <c r="XCZ51" s="5"/>
      <c r="XDA51" s="5"/>
      <c r="XDB51" s="5"/>
      <c r="XDC51" s="5"/>
      <c r="XDD51" s="5"/>
      <c r="XDE51" s="5"/>
      <c r="XDF51" s="5"/>
      <c r="XDG51" s="5"/>
      <c r="XDH51" s="5"/>
      <c r="XDI51" s="5"/>
      <c r="XDJ51" s="5"/>
      <c r="XDK51" s="5"/>
      <c r="XDL51" s="5"/>
      <c r="XDM51" s="5"/>
      <c r="XDN51" s="5"/>
      <c r="XDO51" s="5"/>
      <c r="XDP51" s="5"/>
      <c r="XDQ51" s="5"/>
      <c r="XDR51" s="5"/>
      <c r="XDS51" s="5"/>
      <c r="XDT51" s="5"/>
      <c r="XDU51" s="5"/>
      <c r="XDV51" s="5"/>
      <c r="XDW51" s="5"/>
      <c r="XDX51" s="5"/>
      <c r="XDY51" s="5"/>
      <c r="XDZ51" s="5"/>
      <c r="XEA51" s="5"/>
    </row>
  </sheetData>
  <sheetProtection formatCells="0" formatColumns="0" formatRows="0" insertRows="0" insertColumns="0" insertHyperlinks="0" deleteColumns="0" deleteRows="0" sort="0" autoFilter="0" pivotTables="0"/>
  <mergeCells count="20">
    <mergeCell ref="A1:J1"/>
    <mergeCell ref="B4:C4"/>
    <mergeCell ref="A13:C13"/>
    <mergeCell ref="A15:C15"/>
    <mergeCell ref="A24:C24"/>
    <mergeCell ref="A29:C29"/>
    <mergeCell ref="A35:C35"/>
    <mergeCell ref="A40:C40"/>
    <mergeCell ref="A43:C43"/>
    <mergeCell ref="A45:C45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550694444444444" right="0.511805555555556" top="0.826388888888889" bottom="0.393055555555556" header="0.313888888888889" footer="0.297916666666667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分配 (20%)第一批9月30日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2026-09-30T10:33:32Z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42E3F263582E4AF8AEB943421F2296BB_13</vt:lpwstr>
  </property>
  <property fmtid="{D5CDD505-2E9C-101B-9397-08002B2CF9AE}" pid="4" name="CalculationRule">
    <vt:i4>0</vt:i4>
  </property>
</Properties>
</file>